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5" r:id="rId1"/>
    <sheet name="2кв" sheetId="26" r:id="rId2"/>
    <sheet name="3кв" sheetId="27" r:id="rId3"/>
    <sheet name="4кв" sheetId="28" r:id="rId4"/>
    <sheet name="отчет" sheetId="29" r:id="rId5"/>
  </sheets>
  <definedNames>
    <definedName name="_xlnm.Print_Area" localSheetId="0">'1кв'!$A$1:$E$57</definedName>
    <definedName name="_xlnm.Print_Area" localSheetId="1">'2кв'!$A$1:$E$59</definedName>
    <definedName name="_xlnm.Print_Area" localSheetId="2">'3кв'!$A$1:$E$55</definedName>
    <definedName name="_xlnm.Print_Area" localSheetId="3">'4кв'!$A$1:$E$60</definedName>
    <definedName name="_xlnm.Print_Area" localSheetId="4">отчет!$A$1:$C$48</definedName>
  </definedNames>
  <calcPr calcId="152511"/>
</workbook>
</file>

<file path=xl/calcChain.xml><?xml version="1.0" encoding="utf-8"?>
<calcChain xmlns="http://schemas.openxmlformats.org/spreadsheetml/2006/main">
  <c r="C33" i="29" l="1"/>
  <c r="C27" i="29"/>
  <c r="C36" i="29"/>
  <c r="C35" i="29"/>
  <c r="C34" i="29"/>
  <c r="C32" i="29"/>
  <c r="C31" i="29"/>
  <c r="C30" i="29"/>
  <c r="C28" i="29" s="1"/>
  <c r="C21" i="29"/>
  <c r="C22" i="29"/>
  <c r="C38" i="29" s="1"/>
  <c r="C23" i="29"/>
  <c r="C24" i="29"/>
  <c r="C25" i="29"/>
  <c r="C26" i="29"/>
  <c r="C20" i="29"/>
  <c r="E38" i="28"/>
  <c r="E28" i="28"/>
  <c r="D12" i="29"/>
  <c r="D14" i="29"/>
  <c r="C13" i="29"/>
  <c r="C6" i="29"/>
  <c r="E27" i="28"/>
  <c r="E31" i="28"/>
  <c r="E32" i="28"/>
  <c r="E33" i="28"/>
  <c r="E34" i="28"/>
  <c r="E35" i="28"/>
  <c r="E36" i="28"/>
  <c r="E30" i="28"/>
  <c r="C44" i="29"/>
  <c r="F57" i="28"/>
  <c r="B56" i="28"/>
  <c r="F19" i="28"/>
  <c r="E21" i="28" s="1"/>
  <c r="E22" i="28" l="1"/>
  <c r="B53" i="27"/>
  <c r="B52" i="27"/>
  <c r="F52" i="27"/>
  <c r="E33" i="27"/>
  <c r="E30" i="27"/>
  <c r="B59" i="28" l="1"/>
  <c r="F19" i="27"/>
  <c r="B51" i="27" l="1"/>
  <c r="E21" i="27"/>
  <c r="B54" i="27" s="1"/>
  <c r="E22" i="27"/>
  <c r="B51" i="26" l="1"/>
  <c r="E27" i="26"/>
  <c r="E29" i="26"/>
  <c r="E34" i="26"/>
  <c r="E33" i="26"/>
  <c r="B57" i="26"/>
  <c r="C17" i="29" s="1"/>
  <c r="B56" i="26"/>
  <c r="C16" i="29" s="1"/>
  <c r="F55" i="26"/>
  <c r="D13" i="29" s="1"/>
  <c r="B55" i="26"/>
  <c r="C15" i="29" s="1"/>
  <c r="B54" i="26"/>
  <c r="C14" i="29" s="1"/>
  <c r="E31" i="26"/>
  <c r="F19" i="26"/>
  <c r="E22" i="26" s="1"/>
  <c r="E21" i="26" l="1"/>
  <c r="C18" i="29"/>
  <c r="F53" i="25"/>
  <c r="E34" i="25"/>
  <c r="C39" i="29" l="1"/>
  <c r="E36" i="26"/>
  <c r="B58" i="26" s="1"/>
  <c r="B59" i="26" s="1"/>
  <c r="B48" i="27" s="1"/>
  <c r="B55" i="27" s="1"/>
  <c r="B53" i="28" s="1"/>
  <c r="B60" i="28" s="1"/>
  <c r="E30" i="25"/>
  <c r="E31" i="25"/>
  <c r="E32" i="25"/>
  <c r="E29" i="25"/>
  <c r="B55" i="25" l="1"/>
  <c r="B54" i="25"/>
  <c r="B53" i="25"/>
  <c r="B52" i="25"/>
  <c r="F19" i="25"/>
  <c r="E22" i="25" s="1"/>
  <c r="E21" i="25" l="1"/>
  <c r="B56" i="25" s="1"/>
  <c r="B57" i="25" s="1"/>
</calcChain>
</file>

<file path=xl/sharedStrings.xml><?xml version="1.0" encoding="utf-8"?>
<sst xmlns="http://schemas.openxmlformats.org/spreadsheetml/2006/main" count="403" uniqueCount="154">
  <si>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</si>
  <si>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</si>
  <si>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</si>
  <si>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</si>
  <si>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</si>
  <si>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</si>
  <si>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</si>
  <si>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</si>
  <si>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</si>
  <si>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</si>
  <si>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</si>
  <si>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</si>
  <si>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</si>
  <si>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</si>
  <si>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</si>
  <si>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</si>
  <si>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</si>
  <si>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</si>
  <si>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</si>
  <si>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</si>
  <si>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</si>
  <si>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</si>
  <si>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</si>
  <si>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</si>
  <si>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35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</si>
  <si>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№33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</si>
  <si>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</si>
  <si>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</si>
  <si>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</si>
  <si>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</si>
  <si>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</si>
  <si>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</si>
  <si>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</si>
  <si>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</si>
  <si>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</si>
  <si>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не жилые помещения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</si>
  <si>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</si>
  <si>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Расходы по управлению МКД </t>
  </si>
  <si>
    <t xml:space="preserve">Расходы по содержанию и тек. ремонту </t>
  </si>
  <si>
    <t>Остаток на начало квартала</t>
  </si>
  <si>
    <t>определена приложением № 9 к договору №9 от 01.04.2015 г.</t>
  </si>
  <si>
    <t>интернет ТТК</t>
  </si>
  <si>
    <t xml:space="preserve">Услуги по содержанию многоквартирного дома </t>
  </si>
  <si>
    <t>интернет Ростелеком</t>
  </si>
  <si>
    <t>интернет Квант-телеком</t>
  </si>
  <si>
    <t>Тандер</t>
  </si>
  <si>
    <t>по договору администр.</t>
  </si>
  <si>
    <t>электроэнергия на СОИ</t>
  </si>
  <si>
    <t>водоотведение на СОИ</t>
  </si>
  <si>
    <t>холодная вода на СОИ</t>
  </si>
  <si>
    <t>ВИОЛА</t>
  </si>
  <si>
    <t>Дератизация, дезинсекция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</si>
  <si>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№29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№ 21 от 15.05.2022г.</t>
    </r>
  </si>
  <si>
    <t>Заказчик - Собственники МКД, в лице председателя совета МКД Лыков Р.А.</t>
  </si>
  <si>
    <t>S дома = 3873,8 + 818,7 (не жилые)=4693,2м2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</si>
  <si>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</si>
  <si>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март</t>
  </si>
  <si>
    <t>Исполнитель - ООО ЖКХ "Локомотив", в лице директора  Бовкун А.А.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</si>
  <si>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Лыкова Татьяна Александровна</t>
    </r>
  </si>
  <si>
    <t>за 1 квартал 2024 года</t>
  </si>
  <si>
    <t>31.03.2024 г.</t>
  </si>
  <si>
    <t>Опиловка деревьев,уборка веток</t>
  </si>
  <si>
    <t>Установка железного парапета</t>
  </si>
  <si>
    <t>Замена КНС в подвале 2ого подъезда (кв27,29)</t>
  </si>
  <si>
    <t>январь, февраль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</si>
  <si>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</si>
  <si>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</si>
  <si>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Частичный ремонт мягкой кровли (кв.39)</t>
  </si>
  <si>
    <t xml:space="preserve">           2. Всего за период с "01" 01 2024 г. по "31" 03 2024 г. выполнено работ (оказано услуг) на общую сумму  четыреста десять тысяч шестьсот девяносто три рубля 02 копейки.</t>
  </si>
  <si>
    <t>Предъявлено населению 343200,61</t>
  </si>
  <si>
    <t>за 2 квартал 2024 года</t>
  </si>
  <si>
    <t>30.06.2024 г.</t>
  </si>
  <si>
    <t>2 квартал</t>
  </si>
  <si>
    <t>Ремонт отопления (кв.61)</t>
  </si>
  <si>
    <t>апрель</t>
  </si>
  <si>
    <t>май</t>
  </si>
  <si>
    <t>Оборудование укрытия инвентарем</t>
  </si>
  <si>
    <t xml:space="preserve">Заделка выбоины в плите входа в подвал (магазин) </t>
  </si>
  <si>
    <t>ч/ч</t>
  </si>
  <si>
    <t xml:space="preserve">Сварка и изготовление поручня </t>
  </si>
  <si>
    <t>Ремонт швов на потолке (подъезд №1, 5 этаж) (кв.24)</t>
  </si>
  <si>
    <t>Заделка швов мягкой кровли мастикой</t>
  </si>
  <si>
    <t>июнь</t>
  </si>
  <si>
    <t xml:space="preserve">           2. Всего за период с "01" 04 2024 г. по "30" 06 2024 г. выполнено работ (оказано услуг) на общую сумму триста восемьдесят две тысячи пятьсот шестьдесят восемь рублей 82 копейки.</t>
  </si>
  <si>
    <t>Предъявлено населению 343772,12</t>
  </si>
  <si>
    <t>за 3 квартал 2024 года</t>
  </si>
  <si>
    <t>30.09.2024 г.</t>
  </si>
  <si>
    <t>3 квартал</t>
  </si>
  <si>
    <t>S дома = 3873,8 + 893,1 (не жилые)=4766,9м2</t>
  </si>
  <si>
    <t>Ремонт кровли (смета)</t>
  </si>
  <si>
    <t>Замена стояка КНС (кв.25)</t>
  </si>
  <si>
    <t>Ремонт отопления (смета)</t>
  </si>
  <si>
    <t>июль</t>
  </si>
  <si>
    <t>август</t>
  </si>
  <si>
    <t>сентябрь</t>
  </si>
  <si>
    <t>Поверка ОДПУ ТЭ</t>
  </si>
  <si>
    <t>Поверка ОДПУ ХВС</t>
  </si>
  <si>
    <t xml:space="preserve">           2. Всего за период с "01" 07 2024 г. по "30" 09 2024 г. выполнено работ (оказано услуг) на общую сумму пятьсот четырнадцать тысяч восемьсот сорок восемь рублей 50 копеек.</t>
  </si>
  <si>
    <t>Предъявлено населению 366655,21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</si>
  <si>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</si>
  <si>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</si>
  <si>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</si>
  <si>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</si>
  <si>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</si>
  <si>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в том числе:</t>
  </si>
  <si>
    <t>* холодная вода на СОИ - 4421,78</t>
  </si>
  <si>
    <t>* горячая вода на СОИ - 38272,29</t>
  </si>
  <si>
    <t>* водоотведение на СОИ- 16527,01</t>
  </si>
  <si>
    <t>* электроэнергия на СОИ- 15320,51</t>
  </si>
  <si>
    <t>Оплачено в текущем периоде по квитанциям</t>
  </si>
  <si>
    <t>Оплачено за не жилые помещения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</si>
  <si>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</si>
  <si>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</si>
  <si>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</si>
  <si>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</si>
  <si>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</si>
  <si>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>работы по договору, всего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</si>
  <si>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</si>
  <si>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Поверка ОДПУ ХВС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</si>
  <si>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</si>
  <si>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</si>
  <si>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</si>
  <si>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</si>
  <si>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</si>
  <si>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</si>
  <si>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</si>
  <si>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</si>
  <si>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</si>
  <si>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</si>
  <si>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</si>
  <si>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Свердлова, д. 35</t>
  </si>
  <si>
    <t>за 4 квартал 2024 года</t>
  </si>
  <si>
    <t>31.12.2024 г.</t>
  </si>
  <si>
    <t>4 квартал</t>
  </si>
  <si>
    <t xml:space="preserve">Частичный ремонт мягкой кровли </t>
  </si>
  <si>
    <t>Ремонт лавочки и двери тамбура</t>
  </si>
  <si>
    <t xml:space="preserve">Ремонт дет.площадки </t>
  </si>
  <si>
    <t>Заделка отверстия у стояка КНс (кв.27)</t>
  </si>
  <si>
    <t>Опиловка деревьев</t>
  </si>
  <si>
    <t>Частичная штукатурка стены после замена КНС (кв.27)</t>
  </si>
  <si>
    <t xml:space="preserve">Частичная замена стояка ХВС в подвале </t>
  </si>
  <si>
    <t>октябрь</t>
  </si>
  <si>
    <t>ноябрь</t>
  </si>
  <si>
    <t>декабрь</t>
  </si>
  <si>
    <t>Устройство плиточного покрытия крыльца 1-го подьезда (смета)</t>
  </si>
  <si>
    <t>Предъявлено населению 378970,44</t>
  </si>
  <si>
    <t>Начислено всего 1 432 598,38</t>
  </si>
  <si>
    <t xml:space="preserve">           2. Всего за период с "01" 10 2024 г. по "31" 12 2024 г. выполнено работ (оказано услуг) на общую сумму четыреста двадцать девять тысяч шестьсот восемьдесят восемь рублей 48 копеек.</t>
  </si>
  <si>
    <t>Непредвиденные работы 218,1 ч/ч</t>
  </si>
  <si>
    <t xml:space="preserve">   * Оборудование укрытия инвентарем</t>
  </si>
  <si>
    <t xml:space="preserve">   * Ремонт кровли (смета)</t>
  </si>
  <si>
    <t xml:space="preserve">   * Ремонт отопления (смета)</t>
  </si>
  <si>
    <t xml:space="preserve">   * Устройство плиточного покрытия крыльца 1-го подьезда (смета)</t>
  </si>
  <si>
    <t xml:space="preserve">   * Поверка ОДПУ ТЭ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</si>
</sst>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1" fillId="0" borderId="0"/>
  </cellStyleXfs>
  <cellXfs count="10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43" fontId="2" fillId="0" borderId="0" xfId="0" applyNumberFormat="1" applyFont="1"/>
    <xf numFmtId="0" fontId="5" fillId="0" borderId="0" xfId="0" applyFont="1" applyBorder="1" applyAlignment="1">
      <alignment horizontal="left" vertical="center" wrapText="1"/>
    </xf>
    <xf numFmtId="43" fontId="5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3" fontId="5" fillId="0" borderId="0" xfId="0" applyNumberFormat="1" applyFont="1" applyBorder="1" applyAlignment="1">
      <alignment horizontal="center" vertical="center" wrapText="1"/>
    </xf>
    <xf numFmtId="43" fontId="2" fillId="0" borderId="0" xfId="1" applyFont="1"/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1" xfId="0" applyFont="1" applyBorder="1" applyAlignment="1">
      <alignment wrapText="1"/>
    </xf>
    <xf numFmtId="39" fontId="2" fillId="0" borderId="1" xfId="1" applyNumberFormat="1" applyFont="1" applyBorder="1" applyAlignment="1">
      <alignment horizontal="right" vertical="center" wrapText="1"/>
    </xf>
    <xf numFmtId="164" fontId="5" fillId="0" borderId="0" xfId="0" applyNumberFormat="1" applyFont="1"/>
    <xf numFmtId="164" fontId="5" fillId="0" borderId="0" xfId="1" applyNumberFormat="1" applyFont="1"/>
    <xf numFmtId="0" fontId="8" fillId="0" borderId="1" xfId="0" applyFont="1" applyBorder="1"/>
    <xf numFmtId="0" fontId="7" fillId="0" borderId="3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3" borderId="0" xfId="0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7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43" fontId="5" fillId="0" borderId="5" xfId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wrapText="1"/>
    </xf>
    <xf numFmtId="0" fontId="1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8" fillId="0" borderId="0" xfId="0" applyFont="1"/>
    <xf numFmtId="0" fontId="14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49" fontId="8" fillId="0" borderId="1" xfId="0" applyNumberFormat="1" applyFont="1" applyBorder="1"/>
    <xf numFmtId="166" fontId="15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8" fillId="0" borderId="0" xfId="0" applyFont="1" applyAlignment="1">
      <alignment horizontal="left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/>
    <xf numFmtId="43" fontId="8" fillId="2" borderId="1" xfId="1" applyFont="1" applyFill="1" applyBorder="1" applyAlignment="1">
      <alignment horizontal="center"/>
    </xf>
    <xf numFmtId="164" fontId="8" fillId="0" borderId="0" xfId="1" applyNumberFormat="1" applyFont="1" applyBorder="1"/>
    <xf numFmtId="43" fontId="8" fillId="0" borderId="0" xfId="0" applyNumberFormat="1" applyFont="1"/>
    <xf numFmtId="0" fontId="8" fillId="0" borderId="0" xfId="0" applyFont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4" fontId="8" fillId="0" borderId="0" xfId="0" applyNumberFormat="1" applyFont="1"/>
    <xf numFmtId="0" fontId="8" fillId="0" borderId="0" xfId="0" applyFont="1" applyBorder="1"/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vertical="center" wrapText="1"/>
    </xf>
    <xf numFmtId="49" fontId="8" fillId="0" borderId="9" xfId="0" applyNumberFormat="1" applyFont="1" applyBorder="1" applyAlignment="1">
      <alignment vertical="center" wrapText="1"/>
    </xf>
    <xf numFmtId="43" fontId="8" fillId="0" borderId="1" xfId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43" fontId="8" fillId="2" borderId="1" xfId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/>
    </xf>
    <xf numFmtId="43" fontId="15" fillId="0" borderId="1" xfId="1" applyFont="1" applyBorder="1" applyAlignment="1">
      <alignment horizontal="center"/>
    </xf>
    <xf numFmtId="164" fontId="15" fillId="0" borderId="1" xfId="1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3" fontId="8" fillId="0" borderId="0" xfId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43" fontId="8" fillId="0" borderId="2" xfId="1" applyFont="1" applyBorder="1" applyAlignment="1">
      <alignment horizontal="left"/>
    </xf>
    <xf numFmtId="164" fontId="8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/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topLeftCell="A27" zoomScaleSheetLayoutView="100" workbookViewId="0">
      <selection activeCell="D29" sqref="D29:D32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5.5703125" style="1" customWidth="1"/>
    <col min="8" max="16384" width="9.140625" style="1"/>
  </cols>
  <sheetData>
    <row r="1" spans="1:5" x14ac:dyDescent="0.25">
      <c r="A1" s="51" t="s">
        <v>11</v>
      </c>
      <c r="B1" s="51"/>
      <c r="C1" s="51"/>
      <c r="D1" s="51"/>
      <c r="E1" s="51"/>
    </row>
    <row r="2" spans="1:5" ht="35.2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2" t="s">
        <v>59</v>
      </c>
      <c r="B3" s="52"/>
      <c r="C3" s="52"/>
      <c r="D3" s="52"/>
      <c r="E3" s="52"/>
    </row>
    <row r="4" spans="1:5" x14ac:dyDescent="0.25">
      <c r="A4" s="25" t="s">
        <v>13</v>
      </c>
      <c r="B4" s="26"/>
      <c r="C4" s="26"/>
      <c r="D4" s="37"/>
      <c r="E4" s="30" t="s">
        <v>60</v>
      </c>
    </row>
    <row r="5" spans="1:5" ht="18.75" customHeight="1" x14ac:dyDescent="0.25">
      <c r="A5" s="50" t="s">
        <v>0</v>
      </c>
      <c r="B5" s="50"/>
      <c r="C5" s="50"/>
      <c r="D5" s="50"/>
      <c r="E5" s="50"/>
    </row>
    <row r="6" spans="1:5" x14ac:dyDescent="0.25">
      <c r="A6" s="54" t="s">
        <v>24</v>
      </c>
      <c r="B6" s="54"/>
      <c r="C6" s="54"/>
      <c r="D6" s="54"/>
      <c r="E6" s="54"/>
    </row>
    <row r="7" spans="1:5" x14ac:dyDescent="0.25">
      <c r="A7" s="55" t="s">
        <v>1</v>
      </c>
      <c r="B7" s="55"/>
      <c r="C7" s="55"/>
      <c r="D7" s="55"/>
      <c r="E7" s="55"/>
    </row>
    <row r="8" spans="1:5" ht="13.5" customHeight="1" x14ac:dyDescent="0.25">
      <c r="A8" s="50" t="s">
        <v>58</v>
      </c>
      <c r="B8" s="50"/>
      <c r="C8" s="50"/>
      <c r="D8" s="50"/>
      <c r="E8" s="50"/>
    </row>
    <row r="9" spans="1:5" ht="23.25" customHeight="1" x14ac:dyDescent="0.25">
      <c r="A9" s="56" t="s">
        <v>14</v>
      </c>
      <c r="B9" s="56"/>
      <c r="C9" s="56"/>
      <c r="D9" s="56"/>
      <c r="E9" s="56"/>
    </row>
    <row r="10" spans="1:5" ht="30" customHeight="1" x14ac:dyDescent="0.25">
      <c r="A10" s="50" t="s">
        <v>52</v>
      </c>
      <c r="B10" s="50"/>
      <c r="C10" s="50"/>
      <c r="D10" s="50"/>
      <c r="E10" s="50"/>
    </row>
    <row r="11" spans="1:5" x14ac:dyDescent="0.25">
      <c r="A11" s="55" t="s">
        <v>15</v>
      </c>
      <c r="B11" s="55"/>
      <c r="C11" s="55"/>
      <c r="D11" s="55"/>
      <c r="E11" s="55"/>
    </row>
    <row r="12" spans="1:5" x14ac:dyDescent="0.25">
      <c r="A12" s="50" t="s">
        <v>22</v>
      </c>
      <c r="B12" s="50"/>
      <c r="C12" s="50"/>
      <c r="D12" s="50"/>
      <c r="E12" s="50"/>
    </row>
    <row r="13" spans="1:5" x14ac:dyDescent="0.25">
      <c r="A13" s="55" t="s">
        <v>2</v>
      </c>
      <c r="B13" s="55"/>
      <c r="C13" s="55"/>
      <c r="D13" s="55"/>
      <c r="E13" s="55"/>
    </row>
    <row r="14" spans="1:5" x14ac:dyDescent="0.25">
      <c r="A14" s="50" t="s">
        <v>55</v>
      </c>
      <c r="B14" s="50"/>
      <c r="C14" s="50"/>
      <c r="D14" s="50"/>
      <c r="E14" s="50"/>
    </row>
    <row r="15" spans="1:5" ht="10.5" customHeight="1" x14ac:dyDescent="0.25">
      <c r="A15" s="55" t="s">
        <v>16</v>
      </c>
      <c r="B15" s="55"/>
      <c r="C15" s="55"/>
      <c r="D15" s="55"/>
      <c r="E15" s="55"/>
    </row>
    <row r="16" spans="1:5" ht="31.5" customHeight="1" x14ac:dyDescent="0.25">
      <c r="A16" s="50" t="s">
        <v>17</v>
      </c>
      <c r="B16" s="50"/>
      <c r="C16" s="50"/>
      <c r="D16" s="50"/>
      <c r="E16" s="50"/>
    </row>
    <row r="17" spans="1:7" ht="58.5" customHeight="1" x14ac:dyDescent="0.25">
      <c r="A17" s="50" t="s">
        <v>25</v>
      </c>
      <c r="B17" s="50"/>
      <c r="C17" s="50"/>
      <c r="D17" s="50"/>
      <c r="E17" s="50"/>
    </row>
    <row r="18" spans="1:7" ht="38.25" customHeight="1" x14ac:dyDescent="0.25">
      <c r="A18" s="58" t="s">
        <v>26</v>
      </c>
      <c r="B18" s="58"/>
      <c r="C18" s="58"/>
      <c r="D18" s="58"/>
      <c r="E18" s="58"/>
    </row>
    <row r="19" spans="1:7" x14ac:dyDescent="0.25">
      <c r="A19" s="58"/>
      <c r="B19" s="58"/>
      <c r="C19" s="58"/>
      <c r="D19" s="58"/>
      <c r="E19" s="58"/>
      <c r="F19" s="1">
        <f>818.7+3873.8</f>
        <v>4692.5</v>
      </c>
      <c r="G19" s="1">
        <v>3</v>
      </c>
    </row>
    <row r="20" spans="1:7" ht="135" x14ac:dyDescent="0.25">
      <c r="A20" s="2" t="s">
        <v>7</v>
      </c>
      <c r="B20" s="2" t="s">
        <v>10</v>
      </c>
      <c r="C20" s="2" t="s">
        <v>3</v>
      </c>
      <c r="D20" s="2" t="s">
        <v>9</v>
      </c>
      <c r="E20" s="2" t="s">
        <v>8</v>
      </c>
    </row>
    <row r="21" spans="1:7" ht="51" x14ac:dyDescent="0.25">
      <c r="A21" s="19" t="s">
        <v>42</v>
      </c>
      <c r="B21" s="17" t="s">
        <v>40</v>
      </c>
      <c r="C21" s="2" t="s">
        <v>4</v>
      </c>
      <c r="D21" s="2">
        <v>15.46</v>
      </c>
      <c r="E21" s="4">
        <f>D21*F19*G19</f>
        <v>217638.15000000002</v>
      </c>
      <c r="G21" s="10"/>
    </row>
    <row r="22" spans="1:7" x14ac:dyDescent="0.25">
      <c r="A22" s="3" t="s">
        <v>37</v>
      </c>
      <c r="B22" s="17" t="s">
        <v>23</v>
      </c>
      <c r="C22" s="2" t="s">
        <v>4</v>
      </c>
      <c r="D22" s="2">
        <v>6.06</v>
      </c>
      <c r="E22" s="4">
        <f>D22*F19*G19</f>
        <v>85309.65</v>
      </c>
      <c r="G22" s="10"/>
    </row>
    <row r="23" spans="1:7" x14ac:dyDescent="0.25">
      <c r="A23" s="3" t="s">
        <v>51</v>
      </c>
      <c r="B23" s="17" t="s">
        <v>28</v>
      </c>
      <c r="C23" s="2" t="s">
        <v>29</v>
      </c>
      <c r="D23" s="2"/>
      <c r="E23" s="4">
        <v>0</v>
      </c>
      <c r="G23" s="10"/>
    </row>
    <row r="24" spans="1:7" x14ac:dyDescent="0.25">
      <c r="A24" s="3" t="s">
        <v>48</v>
      </c>
      <c r="B24" s="17" t="s">
        <v>28</v>
      </c>
      <c r="C24" s="2" t="s">
        <v>29</v>
      </c>
      <c r="D24" s="2"/>
      <c r="E24" s="4">
        <v>21454.32</v>
      </c>
      <c r="G24" s="10"/>
    </row>
    <row r="25" spans="1:7" ht="15.75" x14ac:dyDescent="0.25">
      <c r="A25" s="23" t="s">
        <v>49</v>
      </c>
      <c r="B25" s="17" t="s">
        <v>28</v>
      </c>
      <c r="C25" s="2" t="s">
        <v>29</v>
      </c>
      <c r="D25" s="2"/>
      <c r="E25" s="20">
        <v>13704</v>
      </c>
      <c r="G25" s="10"/>
    </row>
    <row r="26" spans="1:7" x14ac:dyDescent="0.25">
      <c r="A26" s="3" t="s">
        <v>47</v>
      </c>
      <c r="B26" s="17" t="s">
        <v>28</v>
      </c>
      <c r="C26" s="2" t="s">
        <v>29</v>
      </c>
      <c r="D26" s="2"/>
      <c r="E26" s="4">
        <v>8148</v>
      </c>
      <c r="G26" s="10"/>
    </row>
    <row r="27" spans="1:7" x14ac:dyDescent="0.25">
      <c r="A27" s="3" t="s">
        <v>27</v>
      </c>
      <c r="B27" s="17" t="s">
        <v>28</v>
      </c>
      <c r="C27" s="2" t="s">
        <v>29</v>
      </c>
      <c r="D27" s="2"/>
      <c r="E27" s="4">
        <v>37369.85</v>
      </c>
      <c r="G27" s="10"/>
    </row>
    <row r="28" spans="1:7" s="42" customFormat="1" ht="60" x14ac:dyDescent="0.25">
      <c r="A28" s="38" t="s">
        <v>65</v>
      </c>
      <c r="B28" s="39" t="s">
        <v>66</v>
      </c>
      <c r="C28" s="40" t="s">
        <v>29</v>
      </c>
      <c r="D28" s="40"/>
      <c r="E28" s="41">
        <v>2726.5</v>
      </c>
    </row>
    <row r="29" spans="1:7" ht="30" x14ac:dyDescent="0.25">
      <c r="A29" s="24" t="s">
        <v>67</v>
      </c>
      <c r="B29" s="31" t="s">
        <v>64</v>
      </c>
      <c r="C29" s="2"/>
      <c r="D29" s="2">
        <v>43</v>
      </c>
      <c r="E29" s="4">
        <f>D29*260.07</f>
        <v>11183.01</v>
      </c>
      <c r="G29" s="10"/>
    </row>
    <row r="30" spans="1:7" x14ac:dyDescent="0.25">
      <c r="A30" s="24" t="s">
        <v>61</v>
      </c>
      <c r="B30" s="31" t="s">
        <v>56</v>
      </c>
      <c r="C30" s="2"/>
      <c r="D30" s="2">
        <v>26.6</v>
      </c>
      <c r="E30" s="4">
        <f t="shared" ref="E30:E32" si="0">D30*260.07</f>
        <v>6917.8620000000001</v>
      </c>
      <c r="G30" s="10"/>
    </row>
    <row r="31" spans="1:7" x14ac:dyDescent="0.25">
      <c r="A31" s="24" t="s">
        <v>62</v>
      </c>
      <c r="B31" s="31" t="s">
        <v>56</v>
      </c>
      <c r="C31" s="2"/>
      <c r="D31" s="2">
        <v>4</v>
      </c>
      <c r="E31" s="4">
        <f t="shared" si="0"/>
        <v>1040.28</v>
      </c>
      <c r="G31" s="10"/>
    </row>
    <row r="32" spans="1:7" ht="30" x14ac:dyDescent="0.25">
      <c r="A32" s="24" t="s">
        <v>63</v>
      </c>
      <c r="B32" s="31" t="s">
        <v>56</v>
      </c>
      <c r="C32" s="2"/>
      <c r="D32" s="2">
        <v>20</v>
      </c>
      <c r="E32" s="4">
        <f t="shared" si="0"/>
        <v>5201.3999999999996</v>
      </c>
      <c r="G32" s="10"/>
    </row>
    <row r="33" spans="1:9" x14ac:dyDescent="0.25">
      <c r="A33" s="34"/>
      <c r="B33" s="32"/>
      <c r="C33" s="2"/>
      <c r="D33" s="27"/>
      <c r="E33" s="4"/>
      <c r="G33" s="10"/>
    </row>
    <row r="34" spans="1:9" s="9" customFormat="1" ht="14.25" x14ac:dyDescent="0.2">
      <c r="A34" s="5" t="s">
        <v>30</v>
      </c>
      <c r="B34" s="33"/>
      <c r="C34" s="7"/>
      <c r="D34" s="6"/>
      <c r="E34" s="8">
        <f>SUM(E21:E33)</f>
        <v>410693.02200000011</v>
      </c>
    </row>
    <row r="35" spans="1:9" s="9" customFormat="1" ht="14.25" x14ac:dyDescent="0.2">
      <c r="A35" s="11"/>
      <c r="B35" s="12"/>
      <c r="C35" s="13"/>
      <c r="D35" s="12"/>
      <c r="E35" s="14"/>
    </row>
    <row r="36" spans="1:9" ht="33.75" customHeight="1" x14ac:dyDescent="0.25">
      <c r="A36" s="59" t="s">
        <v>68</v>
      </c>
      <c r="B36" s="59"/>
      <c r="C36" s="59"/>
      <c r="D36" s="59"/>
      <c r="E36" s="59"/>
    </row>
    <row r="37" spans="1:9" ht="33" customHeight="1" x14ac:dyDescent="0.25">
      <c r="A37" s="50" t="s">
        <v>21</v>
      </c>
      <c r="B37" s="50"/>
      <c r="C37" s="50"/>
      <c r="D37" s="50"/>
      <c r="E37" s="50"/>
    </row>
    <row r="38" spans="1:9" ht="13.9" customHeight="1" x14ac:dyDescent="0.25">
      <c r="A38" s="50" t="s">
        <v>20</v>
      </c>
      <c r="B38" s="50"/>
      <c r="C38" s="50"/>
      <c r="D38" s="50"/>
      <c r="E38" s="50"/>
    </row>
    <row r="39" spans="1:9" ht="28.5" customHeight="1" x14ac:dyDescent="0.25">
      <c r="A39" s="50" t="s">
        <v>31</v>
      </c>
      <c r="B39" s="50"/>
      <c r="C39" s="50"/>
      <c r="D39" s="50"/>
      <c r="E39" s="50"/>
    </row>
    <row r="40" spans="1:9" x14ac:dyDescent="0.25">
      <c r="A40" s="57" t="s">
        <v>5</v>
      </c>
      <c r="B40" s="57"/>
      <c r="C40" s="57"/>
      <c r="D40" s="57"/>
      <c r="E40" s="57"/>
    </row>
    <row r="41" spans="1:9" x14ac:dyDescent="0.25">
      <c r="A41" s="50" t="s">
        <v>18</v>
      </c>
      <c r="B41" s="50"/>
      <c r="C41" s="50"/>
      <c r="D41" s="50"/>
      <c r="E41" s="50"/>
      <c r="I41" s="1" t="s">
        <v>36</v>
      </c>
    </row>
    <row r="42" spans="1:9" ht="13.9" customHeight="1" x14ac:dyDescent="0.25">
      <c r="A42" s="60" t="s">
        <v>57</v>
      </c>
      <c r="B42" s="60"/>
      <c r="C42" s="60"/>
      <c r="D42" s="60"/>
      <c r="E42" s="60"/>
    </row>
    <row r="43" spans="1:9" x14ac:dyDescent="0.25">
      <c r="B43" s="61" t="s">
        <v>19</v>
      </c>
      <c r="C43" s="61"/>
      <c r="D43" s="61"/>
      <c r="E43" s="28" t="s">
        <v>6</v>
      </c>
    </row>
    <row r="44" spans="1:9" x14ac:dyDescent="0.25">
      <c r="A44" s="18"/>
      <c r="B44" s="18"/>
      <c r="C44" s="18"/>
      <c r="D44" s="18"/>
      <c r="E44" s="18"/>
    </row>
    <row r="45" spans="1:9" ht="13.9" customHeight="1" x14ac:dyDescent="0.25">
      <c r="A45" s="60" t="s">
        <v>53</v>
      </c>
      <c r="B45" s="60"/>
      <c r="C45" s="60"/>
      <c r="D45" s="60"/>
      <c r="E45" s="60"/>
    </row>
    <row r="46" spans="1:9" x14ac:dyDescent="0.25">
      <c r="B46" s="61" t="s">
        <v>19</v>
      </c>
      <c r="C46" s="61"/>
      <c r="D46" s="61"/>
      <c r="E46" s="28" t="s">
        <v>6</v>
      </c>
    </row>
    <row r="47" spans="1:9" x14ac:dyDescent="0.25">
      <c r="A47" s="1" t="s">
        <v>54</v>
      </c>
    </row>
    <row r="48" spans="1:9" x14ac:dyDescent="0.25">
      <c r="A48" s="9" t="s">
        <v>32</v>
      </c>
    </row>
    <row r="49" spans="1:7" x14ac:dyDescent="0.25">
      <c r="A49" s="9" t="s">
        <v>39</v>
      </c>
      <c r="B49" s="22">
        <v>143114.70000000001</v>
      </c>
    </row>
    <row r="50" spans="1:7" ht="27" customHeight="1" x14ac:dyDescent="0.25">
      <c r="A50" s="29" t="s">
        <v>69</v>
      </c>
      <c r="B50" s="15"/>
    </row>
    <row r="51" spans="1:7" x14ac:dyDescent="0.25">
      <c r="A51" s="1" t="s">
        <v>33</v>
      </c>
      <c r="B51" s="15">
        <v>343594.5</v>
      </c>
    </row>
    <row r="52" spans="1:7" x14ac:dyDescent="0.25">
      <c r="A52" s="1" t="s">
        <v>35</v>
      </c>
      <c r="B52" s="15">
        <f>F52+F53+F54</f>
        <v>55909.06</v>
      </c>
      <c r="F52" s="1">
        <v>28801.7</v>
      </c>
      <c r="G52" s="1" t="s">
        <v>45</v>
      </c>
    </row>
    <row r="53" spans="1:7" x14ac:dyDescent="0.25">
      <c r="A53" s="1" t="s">
        <v>43</v>
      </c>
      <c r="B53" s="15">
        <f>350*3</f>
        <v>1050</v>
      </c>
      <c r="F53" s="1">
        <f>596.28+6228.84</f>
        <v>6825.12</v>
      </c>
      <c r="G53" s="1" t="s">
        <v>46</v>
      </c>
    </row>
    <row r="54" spans="1:7" x14ac:dyDescent="0.25">
      <c r="A54" s="1" t="s">
        <v>41</v>
      </c>
      <c r="B54" s="15">
        <f>3*330</f>
        <v>990</v>
      </c>
      <c r="F54" s="1">
        <v>20282.240000000002</v>
      </c>
      <c r="G54" s="1" t="s">
        <v>50</v>
      </c>
    </row>
    <row r="55" spans="1:7" x14ac:dyDescent="0.25">
      <c r="A55" s="1" t="s">
        <v>44</v>
      </c>
      <c r="B55" s="15">
        <f>3*300</f>
        <v>900</v>
      </c>
    </row>
    <row r="56" spans="1:7" ht="30" x14ac:dyDescent="0.25">
      <c r="A56" s="29" t="s">
        <v>38</v>
      </c>
      <c r="B56" s="15">
        <f>E34</f>
        <v>410693.02200000011</v>
      </c>
    </row>
    <row r="57" spans="1:7" x14ac:dyDescent="0.25">
      <c r="A57" s="16" t="s">
        <v>34</v>
      </c>
      <c r="B57" s="21">
        <f>B49+B51+B52+B53+B54+B55-B56</f>
        <v>134865.2379999999</v>
      </c>
    </row>
  </sheetData>
  <mergeCells count="28">
    <mergeCell ref="A41:E41"/>
    <mergeCell ref="A42:E42"/>
    <mergeCell ref="B43:D43"/>
    <mergeCell ref="A45:E45"/>
    <mergeCell ref="B46:D46"/>
    <mergeCell ref="A40:E40"/>
    <mergeCell ref="A13:E13"/>
    <mergeCell ref="A14:E14"/>
    <mergeCell ref="A15:E15"/>
    <mergeCell ref="A16:E16"/>
    <mergeCell ref="A17:E17"/>
    <mergeCell ref="A18:E18"/>
    <mergeCell ref="A19:E19"/>
    <mergeCell ref="A36:E36"/>
    <mergeCell ref="A37:E37"/>
    <mergeCell ref="A38:E38"/>
    <mergeCell ref="A39:E39"/>
    <mergeCell ref="A12:E12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topLeftCell="A25" zoomScaleSheetLayoutView="100" workbookViewId="0">
      <selection activeCell="A30" sqref="A30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5.5703125" style="1" customWidth="1"/>
    <col min="8" max="16384" width="9.140625" style="1"/>
  </cols>
  <sheetData>
    <row r="1" spans="1:5" x14ac:dyDescent="0.25">
      <c r="A1" s="51" t="s">
        <v>11</v>
      </c>
      <c r="B1" s="51"/>
      <c r="C1" s="51"/>
      <c r="D1" s="51"/>
      <c r="E1" s="51"/>
    </row>
    <row r="2" spans="1:5" ht="35.2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2" t="s">
        <v>70</v>
      </c>
      <c r="B3" s="52"/>
      <c r="C3" s="52"/>
      <c r="D3" s="52"/>
      <c r="E3" s="52"/>
    </row>
    <row r="4" spans="1:5" x14ac:dyDescent="0.25">
      <c r="A4" s="25" t="s">
        <v>13</v>
      </c>
      <c r="B4" s="26"/>
      <c r="C4" s="26"/>
      <c r="D4" s="37"/>
      <c r="E4" s="30" t="s">
        <v>71</v>
      </c>
    </row>
    <row r="5" spans="1:5" ht="18.75" customHeight="1" x14ac:dyDescent="0.25">
      <c r="A5" s="50" t="s">
        <v>0</v>
      </c>
      <c r="B5" s="50"/>
      <c r="C5" s="50"/>
      <c r="D5" s="50"/>
      <c r="E5" s="50"/>
    </row>
    <row r="6" spans="1:5" x14ac:dyDescent="0.25">
      <c r="A6" s="54" t="s">
        <v>24</v>
      </c>
      <c r="B6" s="54"/>
      <c r="C6" s="54"/>
      <c r="D6" s="54"/>
      <c r="E6" s="54"/>
    </row>
    <row r="7" spans="1:5" x14ac:dyDescent="0.25">
      <c r="A7" s="55" t="s">
        <v>1</v>
      </c>
      <c r="B7" s="55"/>
      <c r="C7" s="55"/>
      <c r="D7" s="55"/>
      <c r="E7" s="55"/>
    </row>
    <row r="8" spans="1:5" ht="13.5" customHeight="1" x14ac:dyDescent="0.25">
      <c r="A8" s="50" t="s">
        <v>58</v>
      </c>
      <c r="B8" s="50"/>
      <c r="C8" s="50"/>
      <c r="D8" s="50"/>
      <c r="E8" s="50"/>
    </row>
    <row r="9" spans="1:5" ht="23.25" customHeight="1" x14ac:dyDescent="0.25">
      <c r="A9" s="56" t="s">
        <v>14</v>
      </c>
      <c r="B9" s="56"/>
      <c r="C9" s="56"/>
      <c r="D9" s="56"/>
      <c r="E9" s="56"/>
    </row>
    <row r="10" spans="1:5" ht="30" customHeight="1" x14ac:dyDescent="0.25">
      <c r="A10" s="50" t="s">
        <v>52</v>
      </c>
      <c r="B10" s="50"/>
      <c r="C10" s="50"/>
      <c r="D10" s="50"/>
      <c r="E10" s="50"/>
    </row>
    <row r="11" spans="1:5" x14ac:dyDescent="0.25">
      <c r="A11" s="55" t="s">
        <v>15</v>
      </c>
      <c r="B11" s="55"/>
      <c r="C11" s="55"/>
      <c r="D11" s="55"/>
      <c r="E11" s="55"/>
    </row>
    <row r="12" spans="1:5" x14ac:dyDescent="0.25">
      <c r="A12" s="50" t="s">
        <v>22</v>
      </c>
      <c r="B12" s="50"/>
      <c r="C12" s="50"/>
      <c r="D12" s="50"/>
      <c r="E12" s="50"/>
    </row>
    <row r="13" spans="1:5" x14ac:dyDescent="0.25">
      <c r="A13" s="55" t="s">
        <v>2</v>
      </c>
      <c r="B13" s="55"/>
      <c r="C13" s="55"/>
      <c r="D13" s="55"/>
      <c r="E13" s="55"/>
    </row>
    <row r="14" spans="1:5" x14ac:dyDescent="0.25">
      <c r="A14" s="50" t="s">
        <v>55</v>
      </c>
      <c r="B14" s="50"/>
      <c r="C14" s="50"/>
      <c r="D14" s="50"/>
      <c r="E14" s="50"/>
    </row>
    <row r="15" spans="1:5" ht="10.5" customHeight="1" x14ac:dyDescent="0.25">
      <c r="A15" s="55" t="s">
        <v>16</v>
      </c>
      <c r="B15" s="55"/>
      <c r="C15" s="55"/>
      <c r="D15" s="55"/>
      <c r="E15" s="55"/>
    </row>
    <row r="16" spans="1:5" ht="31.5" customHeight="1" x14ac:dyDescent="0.25">
      <c r="A16" s="50" t="s">
        <v>17</v>
      </c>
      <c r="B16" s="50"/>
      <c r="C16" s="50"/>
      <c r="D16" s="50"/>
      <c r="E16" s="50"/>
    </row>
    <row r="17" spans="1:7" ht="58.5" customHeight="1" x14ac:dyDescent="0.25">
      <c r="A17" s="50" t="s">
        <v>25</v>
      </c>
      <c r="B17" s="50"/>
      <c r="C17" s="50"/>
      <c r="D17" s="50"/>
      <c r="E17" s="50"/>
    </row>
    <row r="18" spans="1:7" ht="38.25" customHeight="1" x14ac:dyDescent="0.25">
      <c r="A18" s="58" t="s">
        <v>26</v>
      </c>
      <c r="B18" s="58"/>
      <c r="C18" s="58"/>
      <c r="D18" s="58"/>
      <c r="E18" s="58"/>
    </row>
    <row r="19" spans="1:7" x14ac:dyDescent="0.25">
      <c r="A19" s="58"/>
      <c r="B19" s="58"/>
      <c r="C19" s="58"/>
      <c r="D19" s="58"/>
      <c r="E19" s="58"/>
      <c r="F19" s="1">
        <f>818.7+3873.8</f>
        <v>4692.5</v>
      </c>
      <c r="G19" s="1">
        <v>3</v>
      </c>
    </row>
    <row r="20" spans="1:7" ht="135" x14ac:dyDescent="0.25">
      <c r="A20" s="2" t="s">
        <v>7</v>
      </c>
      <c r="B20" s="2" t="s">
        <v>10</v>
      </c>
      <c r="C20" s="2" t="s">
        <v>3</v>
      </c>
      <c r="D20" s="2" t="s">
        <v>9</v>
      </c>
      <c r="E20" s="2" t="s">
        <v>8</v>
      </c>
    </row>
    <row r="21" spans="1:7" ht="51" x14ac:dyDescent="0.25">
      <c r="A21" s="19" t="s">
        <v>42</v>
      </c>
      <c r="B21" s="17" t="s">
        <v>40</v>
      </c>
      <c r="C21" s="2" t="s">
        <v>4</v>
      </c>
      <c r="D21" s="2">
        <v>15.46</v>
      </c>
      <c r="E21" s="4">
        <f>D21*F19*G19</f>
        <v>217638.15000000002</v>
      </c>
      <c r="G21" s="10"/>
    </row>
    <row r="22" spans="1:7" x14ac:dyDescent="0.25">
      <c r="A22" s="3" t="s">
        <v>37</v>
      </c>
      <c r="B22" s="17" t="s">
        <v>23</v>
      </c>
      <c r="C22" s="2" t="s">
        <v>4</v>
      </c>
      <c r="D22" s="2">
        <v>6.06</v>
      </c>
      <c r="E22" s="4">
        <f>D22*F19*G19</f>
        <v>85309.65</v>
      </c>
      <c r="G22" s="10"/>
    </row>
    <row r="23" spans="1:7" x14ac:dyDescent="0.25">
      <c r="A23" s="3" t="s">
        <v>51</v>
      </c>
      <c r="B23" s="17" t="s">
        <v>72</v>
      </c>
      <c r="C23" s="2" t="s">
        <v>29</v>
      </c>
      <c r="D23" s="2"/>
      <c r="E23" s="4">
        <v>0</v>
      </c>
      <c r="G23" s="10"/>
    </row>
    <row r="24" spans="1:7" x14ac:dyDescent="0.25">
      <c r="A24" s="3" t="s">
        <v>48</v>
      </c>
      <c r="B24" s="17" t="s">
        <v>72</v>
      </c>
      <c r="C24" s="2" t="s">
        <v>29</v>
      </c>
      <c r="D24" s="2"/>
      <c r="E24" s="4">
        <v>16254.9</v>
      </c>
      <c r="G24" s="10"/>
    </row>
    <row r="25" spans="1:7" ht="15.75" x14ac:dyDescent="0.25">
      <c r="A25" s="23" t="s">
        <v>49</v>
      </c>
      <c r="B25" s="17" t="s">
        <v>72</v>
      </c>
      <c r="C25" s="2" t="s">
        <v>29</v>
      </c>
      <c r="D25" s="2"/>
      <c r="E25" s="4">
        <v>10382.84</v>
      </c>
      <c r="G25" s="10"/>
    </row>
    <row r="26" spans="1:7" x14ac:dyDescent="0.25">
      <c r="A26" s="3" t="s">
        <v>47</v>
      </c>
      <c r="B26" s="17" t="s">
        <v>72</v>
      </c>
      <c r="C26" s="2" t="s">
        <v>29</v>
      </c>
      <c r="D26" s="2"/>
      <c r="E26" s="4">
        <v>6629.95</v>
      </c>
      <c r="G26" s="10"/>
    </row>
    <row r="27" spans="1:7" x14ac:dyDescent="0.25">
      <c r="A27" s="3" t="s">
        <v>27</v>
      </c>
      <c r="B27" s="17" t="s">
        <v>72</v>
      </c>
      <c r="C27" s="2" t="s">
        <v>29</v>
      </c>
      <c r="D27" s="2"/>
      <c r="E27" s="4">
        <f>9206.56+810</f>
        <v>10016.56</v>
      </c>
      <c r="G27" s="10"/>
    </row>
    <row r="28" spans="1:7" s="42" customFormat="1" x14ac:dyDescent="0.25">
      <c r="A28" s="38" t="s">
        <v>95</v>
      </c>
      <c r="B28" s="39" t="s">
        <v>72</v>
      </c>
      <c r="C28" s="40" t="s">
        <v>29</v>
      </c>
      <c r="D28" s="40"/>
      <c r="E28" s="4">
        <v>8900</v>
      </c>
    </row>
    <row r="29" spans="1:7" x14ac:dyDescent="0.25">
      <c r="A29" s="24" t="s">
        <v>73</v>
      </c>
      <c r="B29" s="31" t="s">
        <v>74</v>
      </c>
      <c r="C29" s="2" t="s">
        <v>78</v>
      </c>
      <c r="D29" s="2">
        <v>16</v>
      </c>
      <c r="E29" s="4">
        <f>D29*260.07</f>
        <v>4161.12</v>
      </c>
      <c r="G29" s="10"/>
    </row>
    <row r="30" spans="1:7" ht="30" x14ac:dyDescent="0.25">
      <c r="A30" s="24" t="s">
        <v>76</v>
      </c>
      <c r="B30" s="31" t="s">
        <v>75</v>
      </c>
      <c r="C30" s="2" t="s">
        <v>29</v>
      </c>
      <c r="D30" s="2"/>
      <c r="E30" s="4">
        <v>11962.6</v>
      </c>
      <c r="G30" s="10"/>
    </row>
    <row r="31" spans="1:7" ht="30" x14ac:dyDescent="0.25">
      <c r="A31" s="24" t="s">
        <v>77</v>
      </c>
      <c r="B31" s="31" t="s">
        <v>75</v>
      </c>
      <c r="C31" s="2" t="s">
        <v>78</v>
      </c>
      <c r="D31" s="2">
        <v>8</v>
      </c>
      <c r="E31" s="4">
        <f>D31*260.07</f>
        <v>2080.56</v>
      </c>
      <c r="G31" s="10"/>
    </row>
    <row r="33" spans="1:9" ht="30" x14ac:dyDescent="0.25">
      <c r="A33" s="46" t="s">
        <v>80</v>
      </c>
      <c r="B33" s="31" t="s">
        <v>82</v>
      </c>
      <c r="C33" s="2" t="s">
        <v>78</v>
      </c>
      <c r="D33" s="2">
        <v>20</v>
      </c>
      <c r="E33" s="4">
        <f>D33*260.07</f>
        <v>5201.3999999999996</v>
      </c>
      <c r="G33" s="10"/>
    </row>
    <row r="34" spans="1:9" ht="30" x14ac:dyDescent="0.25">
      <c r="A34" s="34" t="s">
        <v>81</v>
      </c>
      <c r="B34" s="45" t="s">
        <v>82</v>
      </c>
      <c r="C34" s="2" t="s">
        <v>78</v>
      </c>
      <c r="D34" s="2">
        <v>15.5</v>
      </c>
      <c r="E34" s="4">
        <f>D34*260.07</f>
        <v>4031.085</v>
      </c>
      <c r="G34" s="10"/>
    </row>
    <row r="35" spans="1:9" x14ac:dyDescent="0.25">
      <c r="A35" s="34"/>
      <c r="B35" s="32"/>
      <c r="C35" s="2"/>
      <c r="D35" s="27"/>
      <c r="E35" s="4"/>
      <c r="G35" s="10"/>
    </row>
    <row r="36" spans="1:9" s="9" customFormat="1" ht="14.25" x14ac:dyDescent="0.2">
      <c r="A36" s="5" t="s">
        <v>30</v>
      </c>
      <c r="B36" s="33"/>
      <c r="C36" s="7"/>
      <c r="D36" s="6"/>
      <c r="E36" s="8">
        <f>SUM(E21:E35)</f>
        <v>382568.81500000012</v>
      </c>
    </row>
    <row r="37" spans="1:9" s="9" customFormat="1" ht="14.25" x14ac:dyDescent="0.2">
      <c r="A37" s="11"/>
      <c r="B37" s="12"/>
      <c r="C37" s="13"/>
      <c r="D37" s="12"/>
      <c r="E37" s="14"/>
    </row>
    <row r="38" spans="1:9" ht="33.75" customHeight="1" x14ac:dyDescent="0.25">
      <c r="A38" s="59" t="s">
        <v>83</v>
      </c>
      <c r="B38" s="59"/>
      <c r="C38" s="59"/>
      <c r="D38" s="59"/>
      <c r="E38" s="59"/>
    </row>
    <row r="39" spans="1:9" ht="33" customHeight="1" x14ac:dyDescent="0.25">
      <c r="A39" s="50" t="s">
        <v>21</v>
      </c>
      <c r="B39" s="50"/>
      <c r="C39" s="50"/>
      <c r="D39" s="50"/>
      <c r="E39" s="50"/>
    </row>
    <row r="40" spans="1:9" ht="13.9" customHeight="1" x14ac:dyDescent="0.25">
      <c r="A40" s="50" t="s">
        <v>20</v>
      </c>
      <c r="B40" s="50"/>
      <c r="C40" s="50"/>
      <c r="D40" s="50"/>
      <c r="E40" s="50"/>
    </row>
    <row r="41" spans="1:9" ht="28.5" customHeight="1" x14ac:dyDescent="0.25">
      <c r="A41" s="50" t="s">
        <v>31</v>
      </c>
      <c r="B41" s="50"/>
      <c r="C41" s="50"/>
      <c r="D41" s="50"/>
      <c r="E41" s="50"/>
    </row>
    <row r="42" spans="1:9" x14ac:dyDescent="0.25">
      <c r="A42" s="57" t="s">
        <v>5</v>
      </c>
      <c r="B42" s="57"/>
      <c r="C42" s="57"/>
      <c r="D42" s="57"/>
      <c r="E42" s="57"/>
    </row>
    <row r="43" spans="1:9" x14ac:dyDescent="0.25">
      <c r="A43" s="50" t="s">
        <v>18</v>
      </c>
      <c r="B43" s="50"/>
      <c r="C43" s="50"/>
      <c r="D43" s="50"/>
      <c r="E43" s="50"/>
      <c r="I43" s="1" t="s">
        <v>36</v>
      </c>
    </row>
    <row r="44" spans="1:9" ht="13.9" customHeight="1" x14ac:dyDescent="0.25">
      <c r="A44" s="60" t="s">
        <v>57</v>
      </c>
      <c r="B44" s="60"/>
      <c r="C44" s="60"/>
      <c r="D44" s="60"/>
      <c r="E44" s="60"/>
    </row>
    <row r="45" spans="1:9" x14ac:dyDescent="0.25">
      <c r="B45" s="61" t="s">
        <v>19</v>
      </c>
      <c r="C45" s="61"/>
      <c r="D45" s="61"/>
      <c r="E45" s="35" t="s">
        <v>6</v>
      </c>
    </row>
    <row r="46" spans="1:9" x14ac:dyDescent="0.25">
      <c r="A46" s="18"/>
      <c r="B46" s="18"/>
      <c r="C46" s="18"/>
      <c r="D46" s="18"/>
      <c r="E46" s="18"/>
    </row>
    <row r="47" spans="1:9" ht="13.9" customHeight="1" x14ac:dyDescent="0.25">
      <c r="A47" s="60" t="s">
        <v>53</v>
      </c>
      <c r="B47" s="60"/>
      <c r="C47" s="60"/>
      <c r="D47" s="60"/>
      <c r="E47" s="60"/>
    </row>
    <row r="48" spans="1:9" x14ac:dyDescent="0.25">
      <c r="B48" s="61" t="s">
        <v>19</v>
      </c>
      <c r="C48" s="61"/>
      <c r="D48" s="61"/>
      <c r="E48" s="35" t="s">
        <v>6</v>
      </c>
    </row>
    <row r="49" spans="1:7" x14ac:dyDescent="0.25">
      <c r="A49" s="1" t="s">
        <v>54</v>
      </c>
    </row>
    <row r="50" spans="1:7" x14ac:dyDescent="0.25">
      <c r="A50" s="9" t="s">
        <v>32</v>
      </c>
    </row>
    <row r="51" spans="1:7" x14ac:dyDescent="0.25">
      <c r="A51" s="9" t="s">
        <v>39</v>
      </c>
      <c r="B51" s="22">
        <f>'1кв'!B57</f>
        <v>134865.2379999999</v>
      </c>
    </row>
    <row r="52" spans="1:7" ht="27" customHeight="1" x14ac:dyDescent="0.25">
      <c r="A52" s="36" t="s">
        <v>84</v>
      </c>
      <c r="B52" s="15"/>
    </row>
    <row r="53" spans="1:7" x14ac:dyDescent="0.25">
      <c r="A53" s="1" t="s">
        <v>33</v>
      </c>
      <c r="B53" s="15">
        <v>328090.8</v>
      </c>
    </row>
    <row r="54" spans="1:7" x14ac:dyDescent="0.25">
      <c r="A54" s="1" t="s">
        <v>35</v>
      </c>
      <c r="B54" s="15">
        <f>F54+F55+F56</f>
        <v>91863.98000000001</v>
      </c>
      <c r="F54" s="1">
        <v>55313.68</v>
      </c>
      <c r="G54" s="1" t="s">
        <v>45</v>
      </c>
    </row>
    <row r="55" spans="1:7" x14ac:dyDescent="0.25">
      <c r="A55" s="1" t="s">
        <v>43</v>
      </c>
      <c r="B55" s="15">
        <f>350*3</f>
        <v>1050</v>
      </c>
      <c r="F55" s="1">
        <f>596.28+6228.84</f>
        <v>6825.12</v>
      </c>
      <c r="G55" s="1" t="s">
        <v>46</v>
      </c>
    </row>
    <row r="56" spans="1:7" x14ac:dyDescent="0.25">
      <c r="A56" s="1" t="s">
        <v>41</v>
      </c>
      <c r="B56" s="15">
        <f>3*330</f>
        <v>990</v>
      </c>
      <c r="F56" s="1">
        <v>29725.18</v>
      </c>
      <c r="G56" s="1" t="s">
        <v>50</v>
      </c>
    </row>
    <row r="57" spans="1:7" x14ac:dyDescent="0.25">
      <c r="A57" s="1" t="s">
        <v>44</v>
      </c>
      <c r="B57" s="15">
        <f>3*300</f>
        <v>900</v>
      </c>
    </row>
    <row r="58" spans="1:7" ht="30" x14ac:dyDescent="0.25">
      <c r="A58" s="36" t="s">
        <v>38</v>
      </c>
      <c r="B58" s="15">
        <f>E36</f>
        <v>382568.81500000012</v>
      </c>
    </row>
    <row r="59" spans="1:7" x14ac:dyDescent="0.25">
      <c r="A59" s="16" t="s">
        <v>34</v>
      </c>
      <c r="B59" s="21">
        <f>B51+B53+B54+B55+B56+B57-B58</f>
        <v>175191.2029999998</v>
      </c>
    </row>
  </sheetData>
  <mergeCells count="28">
    <mergeCell ref="A44:E44"/>
    <mergeCell ref="B45:D45"/>
    <mergeCell ref="A47:E47"/>
    <mergeCell ref="B48:D48"/>
    <mergeCell ref="A38:E38"/>
    <mergeCell ref="A39:E39"/>
    <mergeCell ref="A40:E40"/>
    <mergeCell ref="A41:E41"/>
    <mergeCell ref="A42:E42"/>
    <mergeCell ref="A43:E43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BreakPreview" topLeftCell="A21" zoomScaleSheetLayoutView="100" workbookViewId="0">
      <selection activeCell="A31" sqref="A31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5.5703125" style="1" customWidth="1"/>
    <col min="8" max="16384" width="9.140625" style="1"/>
  </cols>
  <sheetData>
    <row r="1" spans="1:5" x14ac:dyDescent="0.25">
      <c r="A1" s="51" t="s">
        <v>11</v>
      </c>
      <c r="B1" s="51"/>
      <c r="C1" s="51"/>
      <c r="D1" s="51"/>
      <c r="E1" s="51"/>
    </row>
    <row r="2" spans="1:5" ht="35.2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2" t="s">
        <v>85</v>
      </c>
      <c r="B3" s="52"/>
      <c r="C3" s="52"/>
      <c r="D3" s="52"/>
      <c r="E3" s="52"/>
    </row>
    <row r="4" spans="1:5" x14ac:dyDescent="0.25">
      <c r="A4" s="25" t="s">
        <v>13</v>
      </c>
      <c r="B4" s="26"/>
      <c r="C4" s="26"/>
      <c r="D4" s="37"/>
      <c r="E4" s="30" t="s">
        <v>86</v>
      </c>
    </row>
    <row r="5" spans="1:5" ht="18.75" customHeight="1" x14ac:dyDescent="0.25">
      <c r="A5" s="50" t="s">
        <v>0</v>
      </c>
      <c r="B5" s="50"/>
      <c r="C5" s="50"/>
      <c r="D5" s="50"/>
      <c r="E5" s="50"/>
    </row>
    <row r="6" spans="1:5" x14ac:dyDescent="0.25">
      <c r="A6" s="54" t="s">
        <v>24</v>
      </c>
      <c r="B6" s="54"/>
      <c r="C6" s="54"/>
      <c r="D6" s="54"/>
      <c r="E6" s="54"/>
    </row>
    <row r="7" spans="1:5" x14ac:dyDescent="0.25">
      <c r="A7" s="55" t="s">
        <v>1</v>
      </c>
      <c r="B7" s="55"/>
      <c r="C7" s="55"/>
      <c r="D7" s="55"/>
      <c r="E7" s="55"/>
    </row>
    <row r="8" spans="1:5" ht="13.5" customHeight="1" x14ac:dyDescent="0.25">
      <c r="A8" s="50" t="s">
        <v>58</v>
      </c>
      <c r="B8" s="50"/>
      <c r="C8" s="50"/>
      <c r="D8" s="50"/>
      <c r="E8" s="50"/>
    </row>
    <row r="9" spans="1:5" ht="23.25" customHeight="1" x14ac:dyDescent="0.25">
      <c r="A9" s="56" t="s">
        <v>14</v>
      </c>
      <c r="B9" s="56"/>
      <c r="C9" s="56"/>
      <c r="D9" s="56"/>
      <c r="E9" s="56"/>
    </row>
    <row r="10" spans="1:5" ht="30" customHeight="1" x14ac:dyDescent="0.25">
      <c r="A10" s="50" t="s">
        <v>52</v>
      </c>
      <c r="B10" s="50"/>
      <c r="C10" s="50"/>
      <c r="D10" s="50"/>
      <c r="E10" s="50"/>
    </row>
    <row r="11" spans="1:5" x14ac:dyDescent="0.25">
      <c r="A11" s="55" t="s">
        <v>15</v>
      </c>
      <c r="B11" s="55"/>
      <c r="C11" s="55"/>
      <c r="D11" s="55"/>
      <c r="E11" s="55"/>
    </row>
    <row r="12" spans="1:5" x14ac:dyDescent="0.25">
      <c r="A12" s="50" t="s">
        <v>22</v>
      </c>
      <c r="B12" s="50"/>
      <c r="C12" s="50"/>
      <c r="D12" s="50"/>
      <c r="E12" s="50"/>
    </row>
    <row r="13" spans="1:5" x14ac:dyDescent="0.25">
      <c r="A13" s="55" t="s">
        <v>2</v>
      </c>
      <c r="B13" s="55"/>
      <c r="C13" s="55"/>
      <c r="D13" s="55"/>
      <c r="E13" s="55"/>
    </row>
    <row r="14" spans="1:5" x14ac:dyDescent="0.25">
      <c r="A14" s="50" t="s">
        <v>55</v>
      </c>
      <c r="B14" s="50"/>
      <c r="C14" s="50"/>
      <c r="D14" s="50"/>
      <c r="E14" s="50"/>
    </row>
    <row r="15" spans="1:5" ht="10.5" customHeight="1" x14ac:dyDescent="0.25">
      <c r="A15" s="55" t="s">
        <v>16</v>
      </c>
      <c r="B15" s="55"/>
      <c r="C15" s="55"/>
      <c r="D15" s="55"/>
      <c r="E15" s="55"/>
    </row>
    <row r="16" spans="1:5" ht="31.5" customHeight="1" x14ac:dyDescent="0.25">
      <c r="A16" s="50" t="s">
        <v>17</v>
      </c>
      <c r="B16" s="50"/>
      <c r="C16" s="50"/>
      <c r="D16" s="50"/>
      <c r="E16" s="50"/>
    </row>
    <row r="17" spans="1:7" ht="58.5" customHeight="1" x14ac:dyDescent="0.25">
      <c r="A17" s="50" t="s">
        <v>25</v>
      </c>
      <c r="B17" s="50"/>
      <c r="C17" s="50"/>
      <c r="D17" s="50"/>
      <c r="E17" s="50"/>
    </row>
    <row r="18" spans="1:7" ht="38.25" customHeight="1" x14ac:dyDescent="0.25">
      <c r="A18" s="58" t="s">
        <v>26</v>
      </c>
      <c r="B18" s="58"/>
      <c r="C18" s="58"/>
      <c r="D18" s="58"/>
      <c r="E18" s="58"/>
    </row>
    <row r="19" spans="1:7" x14ac:dyDescent="0.25">
      <c r="A19" s="58"/>
      <c r="B19" s="58"/>
      <c r="C19" s="58"/>
      <c r="D19" s="58"/>
      <c r="E19" s="58"/>
      <c r="F19" s="1">
        <f>893.1+3873.8</f>
        <v>4766.9000000000005</v>
      </c>
      <c r="G19" s="1">
        <v>3</v>
      </c>
    </row>
    <row r="20" spans="1:7" ht="135" x14ac:dyDescent="0.25">
      <c r="A20" s="2" t="s">
        <v>7</v>
      </c>
      <c r="B20" s="2" t="s">
        <v>10</v>
      </c>
      <c r="C20" s="2" t="s">
        <v>3</v>
      </c>
      <c r="D20" s="2" t="s">
        <v>9</v>
      </c>
      <c r="E20" s="2" t="s">
        <v>8</v>
      </c>
    </row>
    <row r="21" spans="1:7" ht="51" x14ac:dyDescent="0.25">
      <c r="A21" s="19" t="s">
        <v>42</v>
      </c>
      <c r="B21" s="17" t="s">
        <v>40</v>
      </c>
      <c r="C21" s="2" t="s">
        <v>4</v>
      </c>
      <c r="D21" s="2">
        <v>16.98</v>
      </c>
      <c r="E21" s="4">
        <f>D21*F19*G19</f>
        <v>242825.88600000006</v>
      </c>
      <c r="G21" s="10"/>
    </row>
    <row r="22" spans="1:7" x14ac:dyDescent="0.25">
      <c r="A22" s="3" t="s">
        <v>37</v>
      </c>
      <c r="B22" s="17" t="s">
        <v>23</v>
      </c>
      <c r="C22" s="2" t="s">
        <v>4</v>
      </c>
      <c r="D22" s="2">
        <v>6.51</v>
      </c>
      <c r="E22" s="4">
        <f>D22*F19*G19</f>
        <v>93097.557000000015</v>
      </c>
      <c r="G22" s="10"/>
    </row>
    <row r="23" spans="1:7" x14ac:dyDescent="0.25">
      <c r="A23" s="3" t="s">
        <v>51</v>
      </c>
      <c r="B23" s="17" t="s">
        <v>87</v>
      </c>
      <c r="C23" s="2" t="s">
        <v>29</v>
      </c>
      <c r="D23" s="2"/>
      <c r="E23" s="4">
        <v>0</v>
      </c>
      <c r="G23" s="10"/>
    </row>
    <row r="24" spans="1:7" x14ac:dyDescent="0.25">
      <c r="A24" s="3" t="s">
        <v>48</v>
      </c>
      <c r="B24" s="17" t="s">
        <v>87</v>
      </c>
      <c r="C24" s="2" t="s">
        <v>29</v>
      </c>
      <c r="D24" s="2"/>
      <c r="E24" s="4">
        <v>20440.349999999999</v>
      </c>
      <c r="G24" s="10"/>
    </row>
    <row r="25" spans="1:7" ht="15.75" x14ac:dyDescent="0.25">
      <c r="A25" s="23" t="s">
        <v>49</v>
      </c>
      <c r="B25" s="17" t="s">
        <v>87</v>
      </c>
      <c r="C25" s="2" t="s">
        <v>29</v>
      </c>
      <c r="D25" s="2"/>
      <c r="E25" s="4">
        <v>12891.53</v>
      </c>
      <c r="G25" s="10"/>
    </row>
    <row r="26" spans="1:7" x14ac:dyDescent="0.25">
      <c r="A26" s="3" t="s">
        <v>47</v>
      </c>
      <c r="B26" s="17" t="s">
        <v>87</v>
      </c>
      <c r="C26" s="2" t="s">
        <v>29</v>
      </c>
      <c r="D26" s="2"/>
      <c r="E26" s="4">
        <v>8511.0499999999993</v>
      </c>
      <c r="G26" s="10"/>
    </row>
    <row r="27" spans="1:7" x14ac:dyDescent="0.25">
      <c r="A27" s="3" t="s">
        <v>27</v>
      </c>
      <c r="B27" s="17" t="s">
        <v>87</v>
      </c>
      <c r="C27" s="2" t="s">
        <v>29</v>
      </c>
      <c r="D27" s="2"/>
      <c r="E27" s="4">
        <v>4546.83</v>
      </c>
      <c r="G27" s="10"/>
    </row>
    <row r="28" spans="1:7" x14ac:dyDescent="0.25">
      <c r="A28" s="3" t="s">
        <v>96</v>
      </c>
      <c r="B28" s="17" t="s">
        <v>87</v>
      </c>
      <c r="C28" s="2" t="s">
        <v>29</v>
      </c>
      <c r="D28" s="2"/>
      <c r="E28" s="4">
        <v>2620</v>
      </c>
      <c r="G28" s="10"/>
    </row>
    <row r="29" spans="1:7" s="42" customFormat="1" x14ac:dyDescent="0.25">
      <c r="A29" s="38" t="s">
        <v>89</v>
      </c>
      <c r="B29" s="39" t="s">
        <v>92</v>
      </c>
      <c r="C29" s="40" t="s">
        <v>29</v>
      </c>
      <c r="D29" s="40"/>
      <c r="E29" s="4">
        <v>96046.83</v>
      </c>
    </row>
    <row r="30" spans="1:7" x14ac:dyDescent="0.25">
      <c r="A30" s="24" t="s">
        <v>90</v>
      </c>
      <c r="B30" s="31" t="s">
        <v>93</v>
      </c>
      <c r="C30" s="2" t="s">
        <v>78</v>
      </c>
      <c r="D30" s="2">
        <v>8</v>
      </c>
      <c r="E30" s="4">
        <f>D30*286.24</f>
        <v>2289.92</v>
      </c>
      <c r="G30" s="10"/>
    </row>
    <row r="31" spans="1:7" x14ac:dyDescent="0.25">
      <c r="A31" s="24" t="s">
        <v>91</v>
      </c>
      <c r="B31" s="31" t="s">
        <v>94</v>
      </c>
      <c r="C31" s="2" t="s">
        <v>29</v>
      </c>
      <c r="D31" s="2"/>
      <c r="E31" s="4">
        <v>31578.55</v>
      </c>
      <c r="G31" s="10"/>
    </row>
    <row r="32" spans="1:7" x14ac:dyDescent="0.25">
      <c r="A32" s="34"/>
      <c r="B32" s="32"/>
      <c r="C32" s="2"/>
      <c r="D32" s="27"/>
      <c r="E32" s="4"/>
      <c r="G32" s="10"/>
    </row>
    <row r="33" spans="1:9" s="9" customFormat="1" ht="14.25" x14ac:dyDescent="0.2">
      <c r="A33" s="5" t="s">
        <v>30</v>
      </c>
      <c r="B33" s="33"/>
      <c r="C33" s="7"/>
      <c r="D33" s="6"/>
      <c r="E33" s="8">
        <f>SUM(E21:E32)</f>
        <v>514848.50300000008</v>
      </c>
    </row>
    <row r="34" spans="1:9" s="9" customFormat="1" ht="14.25" x14ac:dyDescent="0.2">
      <c r="A34" s="11"/>
      <c r="B34" s="12"/>
      <c r="C34" s="13"/>
      <c r="D34" s="12"/>
      <c r="E34" s="14"/>
    </row>
    <row r="35" spans="1:9" ht="33.75" customHeight="1" x14ac:dyDescent="0.25">
      <c r="A35" s="59" t="s">
        <v>97</v>
      </c>
      <c r="B35" s="59"/>
      <c r="C35" s="59"/>
      <c r="D35" s="59"/>
      <c r="E35" s="59"/>
    </row>
    <row r="36" spans="1:9" ht="33" customHeight="1" x14ac:dyDescent="0.25">
      <c r="A36" s="50" t="s">
        <v>21</v>
      </c>
      <c r="B36" s="50"/>
      <c r="C36" s="50"/>
      <c r="D36" s="50"/>
      <c r="E36" s="50"/>
    </row>
    <row r="37" spans="1:9" ht="13.9" customHeight="1" x14ac:dyDescent="0.25">
      <c r="A37" s="50" t="s">
        <v>20</v>
      </c>
      <c r="B37" s="50"/>
      <c r="C37" s="50"/>
      <c r="D37" s="50"/>
      <c r="E37" s="50"/>
    </row>
    <row r="38" spans="1:9" ht="28.5" customHeight="1" x14ac:dyDescent="0.25">
      <c r="A38" s="50" t="s">
        <v>31</v>
      </c>
      <c r="B38" s="50"/>
      <c r="C38" s="50"/>
      <c r="D38" s="50"/>
      <c r="E38" s="50"/>
    </row>
    <row r="39" spans="1:9" x14ac:dyDescent="0.25">
      <c r="A39" s="57" t="s">
        <v>5</v>
      </c>
      <c r="B39" s="57"/>
      <c r="C39" s="57"/>
      <c r="D39" s="57"/>
      <c r="E39" s="57"/>
    </row>
    <row r="40" spans="1:9" x14ac:dyDescent="0.25">
      <c r="A40" s="50" t="s">
        <v>18</v>
      </c>
      <c r="B40" s="50"/>
      <c r="C40" s="50"/>
      <c r="D40" s="50"/>
      <c r="E40" s="50"/>
      <c r="I40" s="1" t="s">
        <v>36</v>
      </c>
    </row>
    <row r="41" spans="1:9" ht="13.9" customHeight="1" x14ac:dyDescent="0.25">
      <c r="A41" s="60" t="s">
        <v>57</v>
      </c>
      <c r="B41" s="60"/>
      <c r="C41" s="60"/>
      <c r="D41" s="60"/>
      <c r="E41" s="60"/>
    </row>
    <row r="42" spans="1:9" x14ac:dyDescent="0.25">
      <c r="B42" s="61" t="s">
        <v>19</v>
      </c>
      <c r="C42" s="61"/>
      <c r="D42" s="61"/>
      <c r="E42" s="43" t="s">
        <v>6</v>
      </c>
    </row>
    <row r="43" spans="1:9" x14ac:dyDescent="0.25">
      <c r="A43" s="18"/>
      <c r="B43" s="18"/>
      <c r="C43" s="18"/>
      <c r="D43" s="18"/>
      <c r="E43" s="18"/>
    </row>
    <row r="44" spans="1:9" ht="13.9" customHeight="1" x14ac:dyDescent="0.25">
      <c r="A44" s="60" t="s">
        <v>53</v>
      </c>
      <c r="B44" s="60"/>
      <c r="C44" s="60"/>
      <c r="D44" s="60"/>
      <c r="E44" s="60"/>
    </row>
    <row r="45" spans="1:9" x14ac:dyDescent="0.25">
      <c r="B45" s="61" t="s">
        <v>19</v>
      </c>
      <c r="C45" s="61"/>
      <c r="D45" s="61"/>
      <c r="E45" s="43" t="s">
        <v>6</v>
      </c>
    </row>
    <row r="46" spans="1:9" x14ac:dyDescent="0.25">
      <c r="A46" s="47" t="s">
        <v>88</v>
      </c>
    </row>
    <row r="47" spans="1:9" x14ac:dyDescent="0.25">
      <c r="A47" s="9" t="s">
        <v>32</v>
      </c>
    </row>
    <row r="48" spans="1:9" x14ac:dyDescent="0.25">
      <c r="A48" s="9" t="s">
        <v>39</v>
      </c>
      <c r="B48" s="22">
        <f>'2кв'!B59</f>
        <v>175191.2029999998</v>
      </c>
    </row>
    <row r="49" spans="1:7" ht="27" customHeight="1" x14ac:dyDescent="0.25">
      <c r="A49" s="44" t="s">
        <v>98</v>
      </c>
      <c r="B49" s="15"/>
    </row>
    <row r="50" spans="1:7" x14ac:dyDescent="0.25">
      <c r="A50" s="1" t="s">
        <v>33</v>
      </c>
      <c r="B50" s="15">
        <v>365269.61</v>
      </c>
    </row>
    <row r="51" spans="1:7" x14ac:dyDescent="0.25">
      <c r="A51" s="1" t="s">
        <v>35</v>
      </c>
      <c r="B51" s="15">
        <f>F51+F52+F53</f>
        <v>71584.039999999994</v>
      </c>
      <c r="F51" s="1">
        <v>43721.47</v>
      </c>
      <c r="G51" s="1" t="s">
        <v>45</v>
      </c>
    </row>
    <row r="52" spans="1:7" x14ac:dyDescent="0.25">
      <c r="A52" s="1" t="s">
        <v>43</v>
      </c>
      <c r="B52" s="15">
        <f>350*2</f>
        <v>700</v>
      </c>
      <c r="F52" s="1">
        <f>648.9+6778.44</f>
        <v>7427.3399999999992</v>
      </c>
      <c r="G52" s="1" t="s">
        <v>46</v>
      </c>
    </row>
    <row r="53" spans="1:7" x14ac:dyDescent="0.25">
      <c r="A53" s="1" t="s">
        <v>41</v>
      </c>
      <c r="B53" s="15">
        <f>2*330</f>
        <v>660</v>
      </c>
      <c r="F53" s="1">
        <v>20435.23</v>
      </c>
      <c r="G53" s="1" t="s">
        <v>50</v>
      </c>
    </row>
    <row r="54" spans="1:7" ht="30" x14ac:dyDescent="0.25">
      <c r="A54" s="44" t="s">
        <v>38</v>
      </c>
      <c r="B54" s="15">
        <f>E33</f>
        <v>514848.50300000008</v>
      </c>
    </row>
    <row r="55" spans="1:7" x14ac:dyDescent="0.25">
      <c r="A55" s="16" t="s">
        <v>34</v>
      </c>
      <c r="B55" s="21">
        <f>B48+B50+B51+B52+B53-B54</f>
        <v>98556.349999999802</v>
      </c>
    </row>
  </sheetData>
  <mergeCells count="28">
    <mergeCell ref="A7:E7"/>
    <mergeCell ref="A1:E1"/>
    <mergeCell ref="A2:E2"/>
    <mergeCell ref="A3:E3"/>
    <mergeCell ref="A5:E5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41:E41"/>
    <mergeCell ref="B42:D42"/>
    <mergeCell ref="A44:E44"/>
    <mergeCell ref="B45:D45"/>
    <mergeCell ref="A35:E35"/>
    <mergeCell ref="A36:E36"/>
    <mergeCell ref="A37:E37"/>
    <mergeCell ref="A38:E38"/>
    <mergeCell ref="A39:E39"/>
    <mergeCell ref="A40:E4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view="pageBreakPreview" topLeftCell="A43" zoomScaleSheetLayoutView="100" workbookViewId="0">
      <selection activeCell="A29" sqref="A29"/>
    </sheetView>
  </sheetViews>
  <sheetFormatPr defaultColWidth="9.140625" defaultRowHeight="15" x14ac:dyDescent="0.25"/>
  <cols>
    <col min="1" max="1" width="32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5.5703125" style="1" customWidth="1"/>
    <col min="8" max="16384" width="9.140625" style="1"/>
  </cols>
  <sheetData>
    <row r="1" spans="1:5" x14ac:dyDescent="0.25">
      <c r="A1" s="51" t="s">
        <v>11</v>
      </c>
      <c r="B1" s="51"/>
      <c r="C1" s="51"/>
      <c r="D1" s="51"/>
      <c r="E1" s="51"/>
    </row>
    <row r="2" spans="1:5" ht="35.25" customHeight="1" x14ac:dyDescent="0.25">
      <c r="A2" s="52" t="s">
        <v>12</v>
      </c>
      <c r="B2" s="53"/>
      <c r="C2" s="53"/>
      <c r="D2" s="53"/>
      <c r="E2" s="53"/>
    </row>
    <row r="3" spans="1:5" x14ac:dyDescent="0.25">
      <c r="A3" s="52" t="s">
        <v>131</v>
      </c>
      <c r="B3" s="52"/>
      <c r="C3" s="52"/>
      <c r="D3" s="52"/>
      <c r="E3" s="52"/>
    </row>
    <row r="4" spans="1:5" x14ac:dyDescent="0.25">
      <c r="A4" s="25" t="s">
        <v>13</v>
      </c>
      <c r="B4" s="26"/>
      <c r="C4" s="26"/>
      <c r="D4" s="37"/>
      <c r="E4" s="30" t="s">
        <v>132</v>
      </c>
    </row>
    <row r="5" spans="1:5" ht="18.75" customHeight="1" x14ac:dyDescent="0.25">
      <c r="A5" s="50" t="s">
        <v>0</v>
      </c>
      <c r="B5" s="50"/>
      <c r="C5" s="50"/>
      <c r="D5" s="50"/>
      <c r="E5" s="50"/>
    </row>
    <row r="6" spans="1:5" x14ac:dyDescent="0.25">
      <c r="A6" s="54" t="s">
        <v>24</v>
      </c>
      <c r="B6" s="54"/>
      <c r="C6" s="54"/>
      <c r="D6" s="54"/>
      <c r="E6" s="54"/>
    </row>
    <row r="7" spans="1:5" x14ac:dyDescent="0.25">
      <c r="A7" s="55" t="s">
        <v>1</v>
      </c>
      <c r="B7" s="55"/>
      <c r="C7" s="55"/>
      <c r="D7" s="55"/>
      <c r="E7" s="55"/>
    </row>
    <row r="8" spans="1:5" ht="13.5" customHeight="1" x14ac:dyDescent="0.25">
      <c r="A8" s="50" t="s">
        <v>58</v>
      </c>
      <c r="B8" s="50"/>
      <c r="C8" s="50"/>
      <c r="D8" s="50"/>
      <c r="E8" s="50"/>
    </row>
    <row r="9" spans="1:5" ht="23.25" customHeight="1" x14ac:dyDescent="0.25">
      <c r="A9" s="56" t="s">
        <v>14</v>
      </c>
      <c r="B9" s="56"/>
      <c r="C9" s="56"/>
      <c r="D9" s="56"/>
      <c r="E9" s="56"/>
    </row>
    <row r="10" spans="1:5" ht="30" customHeight="1" x14ac:dyDescent="0.25">
      <c r="A10" s="50" t="s">
        <v>52</v>
      </c>
      <c r="B10" s="50"/>
      <c r="C10" s="50"/>
      <c r="D10" s="50"/>
      <c r="E10" s="50"/>
    </row>
    <row r="11" spans="1:5" x14ac:dyDescent="0.25">
      <c r="A11" s="55" t="s">
        <v>15</v>
      </c>
      <c r="B11" s="55"/>
      <c r="C11" s="55"/>
      <c r="D11" s="55"/>
      <c r="E11" s="55"/>
    </row>
    <row r="12" spans="1:5" x14ac:dyDescent="0.25">
      <c r="A12" s="50" t="s">
        <v>22</v>
      </c>
      <c r="B12" s="50"/>
      <c r="C12" s="50"/>
      <c r="D12" s="50"/>
      <c r="E12" s="50"/>
    </row>
    <row r="13" spans="1:5" x14ac:dyDescent="0.25">
      <c r="A13" s="55" t="s">
        <v>2</v>
      </c>
      <c r="B13" s="55"/>
      <c r="C13" s="55"/>
      <c r="D13" s="55"/>
      <c r="E13" s="55"/>
    </row>
    <row r="14" spans="1:5" x14ac:dyDescent="0.25">
      <c r="A14" s="50" t="s">
        <v>55</v>
      </c>
      <c r="B14" s="50"/>
      <c r="C14" s="50"/>
      <c r="D14" s="50"/>
      <c r="E14" s="50"/>
    </row>
    <row r="15" spans="1:5" ht="10.5" customHeight="1" x14ac:dyDescent="0.25">
      <c r="A15" s="55" t="s">
        <v>16</v>
      </c>
      <c r="B15" s="55"/>
      <c r="C15" s="55"/>
      <c r="D15" s="55"/>
      <c r="E15" s="55"/>
    </row>
    <row r="16" spans="1:5" ht="31.5" customHeight="1" x14ac:dyDescent="0.25">
      <c r="A16" s="50" t="s">
        <v>17</v>
      </c>
      <c r="B16" s="50"/>
      <c r="C16" s="50"/>
      <c r="D16" s="50"/>
      <c r="E16" s="50"/>
    </row>
    <row r="17" spans="1:7" ht="58.5" customHeight="1" x14ac:dyDescent="0.25">
      <c r="A17" s="50" t="s">
        <v>25</v>
      </c>
      <c r="B17" s="50"/>
      <c r="C17" s="50"/>
      <c r="D17" s="50"/>
      <c r="E17" s="50"/>
    </row>
    <row r="18" spans="1:7" ht="38.25" customHeight="1" x14ac:dyDescent="0.25">
      <c r="A18" s="58" t="s">
        <v>26</v>
      </c>
      <c r="B18" s="58"/>
      <c r="C18" s="58"/>
      <c r="D18" s="58"/>
      <c r="E18" s="58"/>
    </row>
    <row r="19" spans="1:7" x14ac:dyDescent="0.25">
      <c r="A19" s="58"/>
      <c r="B19" s="58"/>
      <c r="C19" s="58"/>
      <c r="D19" s="58"/>
      <c r="E19" s="58"/>
      <c r="F19" s="1">
        <f>893.1+3873.8</f>
        <v>4766.9000000000005</v>
      </c>
      <c r="G19" s="1">
        <v>3</v>
      </c>
    </row>
    <row r="20" spans="1:7" ht="135" x14ac:dyDescent="0.25">
      <c r="A20" s="2" t="s">
        <v>7</v>
      </c>
      <c r="B20" s="2" t="s">
        <v>10</v>
      </c>
      <c r="C20" s="2" t="s">
        <v>3</v>
      </c>
      <c r="D20" s="2" t="s">
        <v>9</v>
      </c>
      <c r="E20" s="2" t="s">
        <v>8</v>
      </c>
    </row>
    <row r="21" spans="1:7" ht="51" x14ac:dyDescent="0.25">
      <c r="A21" s="19" t="s">
        <v>42</v>
      </c>
      <c r="B21" s="17" t="s">
        <v>40</v>
      </c>
      <c r="C21" s="2" t="s">
        <v>4</v>
      </c>
      <c r="D21" s="2">
        <v>16.98</v>
      </c>
      <c r="E21" s="4">
        <f>D21*F19*G19</f>
        <v>242825.88600000006</v>
      </c>
      <c r="G21" s="10"/>
    </row>
    <row r="22" spans="1:7" x14ac:dyDescent="0.25">
      <c r="A22" s="3" t="s">
        <v>37</v>
      </c>
      <c r="B22" s="17" t="s">
        <v>23</v>
      </c>
      <c r="C22" s="2" t="s">
        <v>4</v>
      </c>
      <c r="D22" s="2">
        <v>6.51</v>
      </c>
      <c r="E22" s="4">
        <f>D22*F19*G19</f>
        <v>93097.557000000015</v>
      </c>
      <c r="G22" s="10"/>
    </row>
    <row r="23" spans="1:7" x14ac:dyDescent="0.25">
      <c r="A23" s="3" t="s">
        <v>51</v>
      </c>
      <c r="B23" s="17" t="s">
        <v>133</v>
      </c>
      <c r="C23" s="2" t="s">
        <v>29</v>
      </c>
      <c r="D23" s="2"/>
      <c r="E23" s="4">
        <v>0</v>
      </c>
      <c r="G23" s="10"/>
    </row>
    <row r="24" spans="1:7" x14ac:dyDescent="0.25">
      <c r="A24" s="3" t="s">
        <v>48</v>
      </c>
      <c r="B24" s="17" t="s">
        <v>133</v>
      </c>
      <c r="C24" s="2" t="s">
        <v>29</v>
      </c>
      <c r="D24" s="2"/>
      <c r="E24" s="4">
        <v>18803.46</v>
      </c>
      <c r="G24" s="10"/>
    </row>
    <row r="25" spans="1:7" ht="15.75" x14ac:dyDescent="0.25">
      <c r="A25" s="23" t="s">
        <v>49</v>
      </c>
      <c r="B25" s="17" t="s">
        <v>133</v>
      </c>
      <c r="C25" s="2" t="s">
        <v>29</v>
      </c>
      <c r="D25" s="2"/>
      <c r="E25" s="4">
        <v>12408.67</v>
      </c>
      <c r="G25" s="10"/>
    </row>
    <row r="26" spans="1:7" x14ac:dyDescent="0.25">
      <c r="A26" s="3" t="s">
        <v>47</v>
      </c>
      <c r="B26" s="17" t="s">
        <v>133</v>
      </c>
      <c r="C26" s="2" t="s">
        <v>29</v>
      </c>
      <c r="D26" s="2"/>
      <c r="E26" s="4">
        <v>8405.65</v>
      </c>
      <c r="G26" s="10"/>
    </row>
    <row r="27" spans="1:7" x14ac:dyDescent="0.25">
      <c r="A27" s="3" t="s">
        <v>27</v>
      </c>
      <c r="B27" s="17" t="s">
        <v>133</v>
      </c>
      <c r="C27" s="2" t="s">
        <v>29</v>
      </c>
      <c r="D27" s="2"/>
      <c r="E27" s="4">
        <f>17556.08+3029.18</f>
        <v>20585.260000000002</v>
      </c>
      <c r="G27" s="10"/>
    </row>
    <row r="28" spans="1:7" x14ac:dyDescent="0.25">
      <c r="A28" s="24" t="s">
        <v>79</v>
      </c>
      <c r="B28" s="17" t="s">
        <v>82</v>
      </c>
      <c r="C28" s="2" t="s">
        <v>78</v>
      </c>
      <c r="D28" s="2">
        <v>4</v>
      </c>
      <c r="E28" s="4">
        <f>D28*260.07</f>
        <v>1040.28</v>
      </c>
      <c r="G28" s="10"/>
    </row>
    <row r="29" spans="1:7" ht="30" x14ac:dyDescent="0.25">
      <c r="A29" s="3" t="s">
        <v>144</v>
      </c>
      <c r="B29" s="17" t="s">
        <v>141</v>
      </c>
      <c r="C29" s="2" t="s">
        <v>29</v>
      </c>
      <c r="D29" s="2"/>
      <c r="E29" s="4">
        <v>17351</v>
      </c>
      <c r="G29" s="10"/>
    </row>
    <row r="30" spans="1:7" s="42" customFormat="1" x14ac:dyDescent="0.25">
      <c r="A30" s="38" t="s">
        <v>134</v>
      </c>
      <c r="B30" s="17" t="s">
        <v>141</v>
      </c>
      <c r="C30" s="40" t="s">
        <v>78</v>
      </c>
      <c r="D30" s="40">
        <v>8</v>
      </c>
      <c r="E30" s="4">
        <f>D30*286.24</f>
        <v>2289.92</v>
      </c>
    </row>
    <row r="31" spans="1:7" x14ac:dyDescent="0.25">
      <c r="A31" s="24" t="s">
        <v>135</v>
      </c>
      <c r="B31" s="17" t="s">
        <v>141</v>
      </c>
      <c r="C31" s="2" t="s">
        <v>78</v>
      </c>
      <c r="D31" s="2">
        <v>4</v>
      </c>
      <c r="E31" s="4">
        <f t="shared" ref="E31:E36" si="0">D31*286.24</f>
        <v>1144.96</v>
      </c>
      <c r="G31" s="10"/>
    </row>
    <row r="32" spans="1:7" x14ac:dyDescent="0.25">
      <c r="A32" s="24" t="s">
        <v>136</v>
      </c>
      <c r="B32" s="17" t="s">
        <v>141</v>
      </c>
      <c r="C32" s="2" t="s">
        <v>78</v>
      </c>
      <c r="D32" s="2">
        <v>4</v>
      </c>
      <c r="E32" s="4">
        <f t="shared" si="0"/>
        <v>1144.96</v>
      </c>
      <c r="G32" s="10"/>
    </row>
    <row r="33" spans="1:9" ht="30" x14ac:dyDescent="0.25">
      <c r="A33" s="24" t="s">
        <v>137</v>
      </c>
      <c r="B33" s="17" t="s">
        <v>142</v>
      </c>
      <c r="C33" s="2" t="s">
        <v>78</v>
      </c>
      <c r="D33" s="2">
        <v>1</v>
      </c>
      <c r="E33" s="4">
        <f t="shared" si="0"/>
        <v>286.24</v>
      </c>
      <c r="G33" s="10"/>
    </row>
    <row r="34" spans="1:9" x14ac:dyDescent="0.25">
      <c r="A34" s="24" t="s">
        <v>138</v>
      </c>
      <c r="B34" s="17" t="s">
        <v>142</v>
      </c>
      <c r="C34" s="2" t="s">
        <v>78</v>
      </c>
      <c r="D34" s="2">
        <v>24</v>
      </c>
      <c r="E34" s="4">
        <f t="shared" si="0"/>
        <v>6869.76</v>
      </c>
      <c r="G34" s="10"/>
    </row>
    <row r="35" spans="1:9" ht="30" x14ac:dyDescent="0.25">
      <c r="A35" s="24" t="s">
        <v>139</v>
      </c>
      <c r="B35" s="17" t="s">
        <v>143</v>
      </c>
      <c r="C35" s="2" t="s">
        <v>78</v>
      </c>
      <c r="D35" s="2">
        <v>4</v>
      </c>
      <c r="E35" s="4">
        <f t="shared" si="0"/>
        <v>1144.96</v>
      </c>
      <c r="G35" s="10"/>
    </row>
    <row r="36" spans="1:9" ht="30" x14ac:dyDescent="0.25">
      <c r="A36" s="24" t="s">
        <v>140</v>
      </c>
      <c r="B36" s="17" t="s">
        <v>143</v>
      </c>
      <c r="C36" s="2" t="s">
        <v>78</v>
      </c>
      <c r="D36" s="2">
        <v>8</v>
      </c>
      <c r="E36" s="4">
        <f t="shared" si="0"/>
        <v>2289.92</v>
      </c>
      <c r="G36" s="10"/>
    </row>
    <row r="37" spans="1:9" x14ac:dyDescent="0.25">
      <c r="A37" s="34"/>
      <c r="B37" s="32"/>
      <c r="C37" s="2"/>
      <c r="D37" s="27"/>
      <c r="E37" s="4"/>
      <c r="G37" s="10"/>
    </row>
    <row r="38" spans="1:9" s="9" customFormat="1" ht="14.25" x14ac:dyDescent="0.2">
      <c r="A38" s="5" t="s">
        <v>30</v>
      </c>
      <c r="B38" s="33"/>
      <c r="C38" s="7"/>
      <c r="D38" s="6"/>
      <c r="E38" s="8">
        <f>SUM(E21:E37)</f>
        <v>429688.48300000018</v>
      </c>
    </row>
    <row r="39" spans="1:9" s="9" customFormat="1" ht="14.25" x14ac:dyDescent="0.2">
      <c r="A39" s="11"/>
      <c r="B39" s="12"/>
      <c r="C39" s="13"/>
      <c r="D39" s="12"/>
      <c r="E39" s="14"/>
    </row>
    <row r="40" spans="1:9" ht="33.75" customHeight="1" x14ac:dyDescent="0.25">
      <c r="A40" s="59" t="s">
        <v>147</v>
      </c>
      <c r="B40" s="59"/>
      <c r="C40" s="59"/>
      <c r="D40" s="59"/>
      <c r="E40" s="59"/>
    </row>
    <row r="41" spans="1:9" ht="33" customHeight="1" x14ac:dyDescent="0.25">
      <c r="A41" s="50" t="s">
        <v>21</v>
      </c>
      <c r="B41" s="50"/>
      <c r="C41" s="50"/>
      <c r="D41" s="50"/>
      <c r="E41" s="50"/>
    </row>
    <row r="42" spans="1:9" ht="13.9" customHeight="1" x14ac:dyDescent="0.25">
      <c r="A42" s="50" t="s">
        <v>20</v>
      </c>
      <c r="B42" s="50"/>
      <c r="C42" s="50"/>
      <c r="D42" s="50"/>
      <c r="E42" s="50"/>
    </row>
    <row r="43" spans="1:9" ht="28.5" customHeight="1" x14ac:dyDescent="0.25">
      <c r="A43" s="50" t="s">
        <v>31</v>
      </c>
      <c r="B43" s="50"/>
      <c r="C43" s="50"/>
      <c r="D43" s="50"/>
      <c r="E43" s="50"/>
    </row>
    <row r="44" spans="1:9" x14ac:dyDescent="0.25">
      <c r="A44" s="57" t="s">
        <v>5</v>
      </c>
      <c r="B44" s="57"/>
      <c r="C44" s="57"/>
      <c r="D44" s="57"/>
      <c r="E44" s="57"/>
    </row>
    <row r="45" spans="1:9" x14ac:dyDescent="0.25">
      <c r="A45" s="50" t="s">
        <v>18</v>
      </c>
      <c r="B45" s="50"/>
      <c r="C45" s="50"/>
      <c r="D45" s="50"/>
      <c r="E45" s="50"/>
      <c r="I45" s="1" t="s">
        <v>36</v>
      </c>
    </row>
    <row r="46" spans="1:9" ht="13.9" customHeight="1" x14ac:dyDescent="0.25">
      <c r="A46" s="60" t="s">
        <v>57</v>
      </c>
      <c r="B46" s="60"/>
      <c r="C46" s="60"/>
      <c r="D46" s="60"/>
      <c r="E46" s="60"/>
    </row>
    <row r="47" spans="1:9" x14ac:dyDescent="0.25">
      <c r="B47" s="61" t="s">
        <v>19</v>
      </c>
      <c r="C47" s="61"/>
      <c r="D47" s="61"/>
      <c r="E47" s="48" t="s">
        <v>6</v>
      </c>
    </row>
    <row r="48" spans="1:9" x14ac:dyDescent="0.25">
      <c r="A48" s="18"/>
      <c r="B48" s="18"/>
      <c r="C48" s="18"/>
      <c r="D48" s="18"/>
      <c r="E48" s="18"/>
    </row>
    <row r="49" spans="1:7" ht="13.9" customHeight="1" x14ac:dyDescent="0.25">
      <c r="A49" s="60" t="s">
        <v>53</v>
      </c>
      <c r="B49" s="60"/>
      <c r="C49" s="60"/>
      <c r="D49" s="60"/>
      <c r="E49" s="60"/>
    </row>
    <row r="50" spans="1:7" x14ac:dyDescent="0.25">
      <c r="B50" s="61" t="s">
        <v>19</v>
      </c>
      <c r="C50" s="61"/>
      <c r="D50" s="61"/>
      <c r="E50" s="48" t="s">
        <v>6</v>
      </c>
    </row>
    <row r="51" spans="1:7" x14ac:dyDescent="0.25">
      <c r="A51" s="47" t="s">
        <v>88</v>
      </c>
    </row>
    <row r="52" spans="1:7" x14ac:dyDescent="0.25">
      <c r="A52" s="9" t="s">
        <v>32</v>
      </c>
    </row>
    <row r="53" spans="1:7" x14ac:dyDescent="0.25">
      <c r="A53" s="9" t="s">
        <v>39</v>
      </c>
      <c r="B53" s="22">
        <f>'3кв'!B55</f>
        <v>98556.349999999802</v>
      </c>
    </row>
    <row r="54" spans="1:7" ht="18" customHeight="1" x14ac:dyDescent="0.25">
      <c r="A54" s="49" t="s">
        <v>145</v>
      </c>
      <c r="B54" s="15"/>
    </row>
    <row r="55" spans="1:7" x14ac:dyDescent="0.25">
      <c r="A55" s="1" t="s">
        <v>33</v>
      </c>
      <c r="B55" s="15">
        <v>378941.75</v>
      </c>
    </row>
    <row r="56" spans="1:7" x14ac:dyDescent="0.25">
      <c r="A56" s="1" t="s">
        <v>35</v>
      </c>
      <c r="B56" s="15">
        <f>F56+F57+F58</f>
        <v>74564.209999999992</v>
      </c>
      <c r="F56" s="1">
        <v>45888.01</v>
      </c>
      <c r="G56" s="1" t="s">
        <v>45</v>
      </c>
    </row>
    <row r="57" spans="1:7" x14ac:dyDescent="0.25">
      <c r="B57" s="15"/>
      <c r="F57" s="1">
        <f>648.9+6778.44</f>
        <v>7427.3399999999992</v>
      </c>
      <c r="G57" s="1" t="s">
        <v>46</v>
      </c>
    </row>
    <row r="58" spans="1:7" x14ac:dyDescent="0.25">
      <c r="B58" s="15"/>
      <c r="F58" s="1">
        <v>21248.86</v>
      </c>
      <c r="G58" s="1" t="s">
        <v>50</v>
      </c>
    </row>
    <row r="59" spans="1:7" ht="30" x14ac:dyDescent="0.25">
      <c r="A59" s="49" t="s">
        <v>38</v>
      </c>
      <c r="B59" s="15">
        <f>E38</f>
        <v>429688.48300000018</v>
      </c>
    </row>
    <row r="60" spans="1:7" x14ac:dyDescent="0.25">
      <c r="A60" s="16" t="s">
        <v>34</v>
      </c>
      <c r="B60" s="21">
        <f>B53+B55+B56+B57+B58-B59</f>
        <v>122373.82699999964</v>
      </c>
    </row>
  </sheetData>
  <mergeCells count="28">
    <mergeCell ref="A46:E46"/>
    <mergeCell ref="B47:D47"/>
    <mergeCell ref="A49:E49"/>
    <mergeCell ref="B50:D50"/>
    <mergeCell ref="A40:E40"/>
    <mergeCell ref="A41:E41"/>
    <mergeCell ref="A42:E42"/>
    <mergeCell ref="A43:E43"/>
    <mergeCell ref="A44:E44"/>
    <mergeCell ref="A45:E45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5:E5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topLeftCell="A22" zoomScaleSheetLayoutView="100" workbookViewId="0">
      <selection activeCell="C26" sqref="C26"/>
    </sheetView>
  </sheetViews>
  <sheetFormatPr defaultRowHeight="15.75" x14ac:dyDescent="0.25"/>
  <cols>
    <col min="1" max="1" width="9.7109375" style="64" customWidth="1"/>
    <col min="2" max="2" width="70.85546875" style="64" customWidth="1"/>
    <col min="3" max="3" width="16.5703125" style="64" customWidth="1"/>
    <col min="4" max="4" width="15.7109375" style="64" customWidth="1"/>
    <col min="5" max="5" width="14.7109375" style="64" customWidth="1"/>
    <col min="6" max="6" width="12.42578125" style="64" customWidth="1"/>
    <col min="7" max="7" width="12" style="64" customWidth="1"/>
    <col min="8" max="8" width="13.5703125" style="64" customWidth="1"/>
    <col min="9" max="16384" width="9.140625" style="64"/>
  </cols>
  <sheetData>
    <row r="1" spans="1:5" x14ac:dyDescent="0.25">
      <c r="A1" s="62" t="s">
        <v>99</v>
      </c>
      <c r="B1" s="62"/>
      <c r="C1" s="62"/>
      <c r="D1" s="63"/>
    </row>
    <row r="2" spans="1:5" x14ac:dyDescent="0.25">
      <c r="A2" s="65" t="s">
        <v>100</v>
      </c>
      <c r="B2" s="65"/>
      <c r="C2" s="65"/>
      <c r="D2" s="66"/>
    </row>
    <row r="3" spans="1:5" x14ac:dyDescent="0.25">
      <c r="A3" s="65" t="s">
        <v>101</v>
      </c>
      <c r="B3" s="65"/>
      <c r="C3" s="65"/>
      <c r="D3" s="66"/>
    </row>
    <row r="4" spans="1:5" x14ac:dyDescent="0.25">
      <c r="A4" s="62" t="s">
        <v>130</v>
      </c>
      <c r="B4" s="62"/>
      <c r="C4" s="62"/>
      <c r="D4" s="63"/>
    </row>
    <row r="5" spans="1:5" x14ac:dyDescent="0.25">
      <c r="A5" s="67"/>
      <c r="B5" s="67"/>
      <c r="C5" s="67"/>
    </row>
    <row r="6" spans="1:5" x14ac:dyDescent="0.25">
      <c r="A6" s="66"/>
      <c r="B6" s="68" t="s">
        <v>102</v>
      </c>
      <c r="C6" s="69">
        <f>'1кв'!B49</f>
        <v>143114.70000000001</v>
      </c>
      <c r="D6" s="70"/>
    </row>
    <row r="7" spans="1:5" x14ac:dyDescent="0.25">
      <c r="A7" s="71" t="s">
        <v>103</v>
      </c>
      <c r="B7" s="68" t="s">
        <v>146</v>
      </c>
      <c r="C7" s="69"/>
      <c r="D7" s="70"/>
    </row>
    <row r="8" spans="1:5" x14ac:dyDescent="0.25">
      <c r="A8" s="66"/>
      <c r="B8" s="72" t="s">
        <v>104</v>
      </c>
      <c r="C8" s="69"/>
      <c r="D8" s="70"/>
    </row>
    <row r="9" spans="1:5" x14ac:dyDescent="0.25">
      <c r="A9" s="66"/>
      <c r="B9" s="73" t="s">
        <v>105</v>
      </c>
      <c r="C9" s="69"/>
      <c r="D9" s="70"/>
    </row>
    <row r="10" spans="1:5" x14ac:dyDescent="0.25">
      <c r="A10" s="66"/>
      <c r="B10" s="73" t="s">
        <v>106</v>
      </c>
      <c r="C10" s="69"/>
      <c r="D10" s="70"/>
    </row>
    <row r="11" spans="1:5" x14ac:dyDescent="0.25">
      <c r="A11" s="66"/>
      <c r="B11" s="73" t="s">
        <v>107</v>
      </c>
      <c r="C11" s="69"/>
      <c r="D11" s="70"/>
    </row>
    <row r="12" spans="1:5" x14ac:dyDescent="0.25">
      <c r="A12" s="66"/>
      <c r="B12" s="73" t="s">
        <v>108</v>
      </c>
      <c r="C12" s="69"/>
      <c r="D12" s="76">
        <f>'4кв'!F56+'3кв'!F51+'2кв'!F54+'1кв'!F52</f>
        <v>173724.86000000002</v>
      </c>
    </row>
    <row r="13" spans="1:5" x14ac:dyDescent="0.25">
      <c r="B13" s="74" t="s">
        <v>109</v>
      </c>
      <c r="C13" s="75">
        <f>'1кв'!B51+'2кв'!B53+'3кв'!B50+'4кв'!B55</f>
        <v>1415896.6600000001</v>
      </c>
      <c r="D13" s="76">
        <f>'4кв'!F57+'3кв'!F52+'2кв'!F55+'1кв'!F53</f>
        <v>28504.92</v>
      </c>
      <c r="E13" s="77"/>
    </row>
    <row r="14" spans="1:5" x14ac:dyDescent="0.25">
      <c r="B14" s="74" t="s">
        <v>110</v>
      </c>
      <c r="C14" s="75">
        <f>'1кв'!B52+'2кв'!B54+'3кв'!B51+'4кв'!B56</f>
        <v>293921.29000000004</v>
      </c>
      <c r="D14" s="76">
        <f>'4кв'!F58+'3кв'!F53+'2кв'!F56+'1кв'!F54</f>
        <v>91691.51</v>
      </c>
      <c r="E14" s="77"/>
    </row>
    <row r="15" spans="1:5" x14ac:dyDescent="0.25">
      <c r="B15" s="73" t="s">
        <v>111</v>
      </c>
      <c r="C15" s="75">
        <f>'1кв'!B53+'2кв'!B55+'3кв'!B52</f>
        <v>2800</v>
      </c>
      <c r="D15" s="76"/>
    </row>
    <row r="16" spans="1:5" x14ac:dyDescent="0.25">
      <c r="B16" s="73" t="s">
        <v>112</v>
      </c>
      <c r="C16" s="75">
        <f>'1кв'!B54+'2кв'!B56+'3кв'!B53</f>
        <v>2640</v>
      </c>
      <c r="D16" s="76"/>
    </row>
    <row r="17" spans="1:7" ht="31.5" x14ac:dyDescent="0.25">
      <c r="B17" s="73" t="s">
        <v>113</v>
      </c>
      <c r="C17" s="75">
        <f>'1кв'!B55+'2кв'!B57</f>
        <v>1800</v>
      </c>
      <c r="D17" s="76"/>
    </row>
    <row r="18" spans="1:7" x14ac:dyDescent="0.25">
      <c r="A18" s="78"/>
      <c r="B18" s="74" t="s">
        <v>114</v>
      </c>
      <c r="C18" s="79">
        <f>SUM(C13:C17)</f>
        <v>1717057.9500000002</v>
      </c>
      <c r="D18" s="70"/>
    </row>
    <row r="19" spans="1:7" x14ac:dyDescent="0.25">
      <c r="B19" s="80"/>
      <c r="C19" s="80"/>
      <c r="D19" s="81"/>
    </row>
    <row r="20" spans="1:7" ht="17.25" customHeight="1" x14ac:dyDescent="0.25">
      <c r="A20" s="82" t="s">
        <v>115</v>
      </c>
      <c r="B20" s="19" t="s">
        <v>42</v>
      </c>
      <c r="C20" s="75">
        <f>'1кв'!E21+'2кв'!E21+'3кв'!E21+'4кв'!E21</f>
        <v>920928.07200000016</v>
      </c>
      <c r="D20" s="81"/>
    </row>
    <row r="21" spans="1:7" ht="15" customHeight="1" x14ac:dyDescent="0.25">
      <c r="A21" s="82"/>
      <c r="B21" s="83" t="s">
        <v>37</v>
      </c>
      <c r="C21" s="75">
        <f>'1кв'!E22+'2кв'!E22+'3кв'!E22+'4кв'!E22</f>
        <v>356814.41400000005</v>
      </c>
      <c r="D21" s="81"/>
    </row>
    <row r="22" spans="1:7" x14ac:dyDescent="0.25">
      <c r="A22" s="82"/>
      <c r="B22" s="84" t="s">
        <v>51</v>
      </c>
      <c r="C22" s="75">
        <f>'1кв'!E23+'2кв'!E23+'3кв'!E23+'4кв'!E23</f>
        <v>0</v>
      </c>
      <c r="D22" s="81"/>
    </row>
    <row r="23" spans="1:7" x14ac:dyDescent="0.25">
      <c r="A23" s="82"/>
      <c r="B23" s="73" t="s">
        <v>48</v>
      </c>
      <c r="C23" s="75">
        <f>'1кв'!E24+'2кв'!E24+'3кв'!E24+'4кв'!E24</f>
        <v>76953.03</v>
      </c>
      <c r="D23" s="81"/>
    </row>
    <row r="24" spans="1:7" x14ac:dyDescent="0.25">
      <c r="A24" s="82"/>
      <c r="B24" s="73" t="s">
        <v>49</v>
      </c>
      <c r="C24" s="75">
        <f>'1кв'!E25+'2кв'!E25+'3кв'!E25+'4кв'!E25</f>
        <v>49387.040000000001</v>
      </c>
      <c r="D24" s="81"/>
    </row>
    <row r="25" spans="1:7" x14ac:dyDescent="0.25">
      <c r="A25" s="82"/>
      <c r="B25" s="73" t="s">
        <v>47</v>
      </c>
      <c r="C25" s="75">
        <f>'1кв'!E26+'2кв'!E26+'3кв'!E26+'4кв'!E26</f>
        <v>31694.65</v>
      </c>
      <c r="D25" s="81"/>
    </row>
    <row r="26" spans="1:7" x14ac:dyDescent="0.25">
      <c r="B26" s="85" t="s">
        <v>27</v>
      </c>
      <c r="C26" s="75">
        <f>'1кв'!E27+'2кв'!E27+'3кв'!E27+'4кв'!E27</f>
        <v>72518.5</v>
      </c>
      <c r="D26" s="81"/>
      <c r="E26" s="77"/>
    </row>
    <row r="27" spans="1:7" x14ac:dyDescent="0.25">
      <c r="A27" s="82"/>
      <c r="B27" s="86" t="s">
        <v>148</v>
      </c>
      <c r="C27" s="87">
        <f>'1кв'!E29+'1кв'!E30+'1кв'!E31+'1кв'!E32+'2кв'!E29+'2кв'!E31+'2кв'!E33+'2кв'!E34+'3кв'!E30+'4кв'!E28+'4кв'!E30+'4кв'!E31+'4кв'!E32+'4кв'!E33+'4кв'!E34+'4кв'!E35+'4кв'!E36</f>
        <v>58317.636999999988</v>
      </c>
      <c r="D27" s="81"/>
    </row>
    <row r="28" spans="1:7" x14ac:dyDescent="0.25">
      <c r="A28" s="82"/>
      <c r="B28" s="72" t="s">
        <v>116</v>
      </c>
      <c r="C28" s="87">
        <f>SUM(C30:C37)</f>
        <v>171185.47999999998</v>
      </c>
      <c r="D28" s="81"/>
    </row>
    <row r="29" spans="1:7" x14ac:dyDescent="0.25">
      <c r="A29" s="82"/>
      <c r="B29" s="72" t="s">
        <v>104</v>
      </c>
      <c r="C29" s="87"/>
      <c r="D29" s="81"/>
      <c r="G29" s="77"/>
    </row>
    <row r="30" spans="1:7" ht="31.5" x14ac:dyDescent="0.25">
      <c r="A30" s="82"/>
      <c r="B30" s="88" t="s">
        <v>117</v>
      </c>
      <c r="C30" s="89">
        <f>'1кв'!E28</f>
        <v>2726.5</v>
      </c>
      <c r="D30" s="81"/>
    </row>
    <row r="31" spans="1:7" x14ac:dyDescent="0.25">
      <c r="A31" s="82"/>
      <c r="B31" s="88" t="s">
        <v>149</v>
      </c>
      <c r="C31" s="89">
        <f>'2кв'!E30</f>
        <v>11962.6</v>
      </c>
      <c r="D31" s="81"/>
    </row>
    <row r="32" spans="1:7" x14ac:dyDescent="0.25">
      <c r="A32" s="82"/>
      <c r="B32" s="88" t="s">
        <v>118</v>
      </c>
      <c r="C32" s="89">
        <f>'3кв'!E28</f>
        <v>2620</v>
      </c>
      <c r="D32" s="81"/>
    </row>
    <row r="33" spans="1:5" x14ac:dyDescent="0.25">
      <c r="A33" s="82"/>
      <c r="B33" s="88" t="s">
        <v>153</v>
      </c>
      <c r="C33" s="89">
        <f>'2кв'!E28</f>
        <v>8900</v>
      </c>
      <c r="D33" s="81"/>
    </row>
    <row r="34" spans="1:5" x14ac:dyDescent="0.25">
      <c r="A34" s="82"/>
      <c r="B34" s="88" t="s">
        <v>150</v>
      </c>
      <c r="C34" s="89">
        <f>'3кв'!E29</f>
        <v>96046.83</v>
      </c>
      <c r="D34" s="81"/>
    </row>
    <row r="35" spans="1:5" x14ac:dyDescent="0.25">
      <c r="A35" s="82"/>
      <c r="B35" s="88" t="s">
        <v>151</v>
      </c>
      <c r="C35" s="89">
        <f>'3кв'!E31</f>
        <v>31578.55</v>
      </c>
      <c r="D35" s="81"/>
    </row>
    <row r="36" spans="1:5" x14ac:dyDescent="0.25">
      <c r="A36" s="82"/>
      <c r="B36" s="88" t="s">
        <v>152</v>
      </c>
      <c r="C36" s="89">
        <f>'4кв'!E29</f>
        <v>17351</v>
      </c>
      <c r="D36" s="81"/>
    </row>
    <row r="37" spans="1:5" x14ac:dyDescent="0.25">
      <c r="A37" s="82"/>
      <c r="B37" s="88"/>
      <c r="C37" s="89"/>
      <c r="D37" s="81"/>
    </row>
    <row r="38" spans="1:5" x14ac:dyDescent="0.25">
      <c r="B38" s="90" t="s">
        <v>119</v>
      </c>
      <c r="C38" s="91">
        <f>SUM(C20:C28)</f>
        <v>1737798.8230000003</v>
      </c>
      <c r="D38" s="81"/>
      <c r="E38" s="77"/>
    </row>
    <row r="39" spans="1:5" x14ac:dyDescent="0.25">
      <c r="B39" s="90" t="s">
        <v>120</v>
      </c>
      <c r="C39" s="92">
        <f>C6+C18-C38</f>
        <v>122373.82699999982</v>
      </c>
      <c r="D39" s="81"/>
    </row>
    <row r="40" spans="1:5" x14ac:dyDescent="0.25">
      <c r="B40" s="71"/>
      <c r="C40" s="71"/>
      <c r="D40" s="81"/>
    </row>
    <row r="41" spans="1:5" x14ac:dyDescent="0.25">
      <c r="B41" s="93" t="s">
        <v>121</v>
      </c>
      <c r="C41" s="93"/>
      <c r="D41" s="81"/>
    </row>
    <row r="42" spans="1:5" x14ac:dyDescent="0.25">
      <c r="B42" s="93" t="s">
        <v>122</v>
      </c>
      <c r="C42" s="94">
        <v>178690.08</v>
      </c>
      <c r="D42" s="81"/>
    </row>
    <row r="43" spans="1:5" x14ac:dyDescent="0.25">
      <c r="B43" s="95" t="s">
        <v>123</v>
      </c>
      <c r="C43" s="96">
        <v>195391.8</v>
      </c>
      <c r="D43" s="81"/>
    </row>
    <row r="44" spans="1:5" x14ac:dyDescent="0.25">
      <c r="B44" s="93" t="s">
        <v>124</v>
      </c>
      <c r="C44" s="97">
        <f>C43-C42</f>
        <v>16701.72</v>
      </c>
      <c r="D44" s="81"/>
    </row>
    <row r="45" spans="1:5" x14ac:dyDescent="0.25">
      <c r="B45" s="71"/>
      <c r="C45" s="71"/>
      <c r="D45" s="81"/>
    </row>
    <row r="46" spans="1:5" x14ac:dyDescent="0.25">
      <c r="A46" s="64" t="s">
        <v>125</v>
      </c>
      <c r="B46" s="71" t="s">
        <v>126</v>
      </c>
      <c r="C46" s="71"/>
      <c r="D46" s="81"/>
    </row>
    <row r="47" spans="1:5" x14ac:dyDescent="0.25">
      <c r="B47" s="71" t="s">
        <v>127</v>
      </c>
      <c r="C47" s="71"/>
      <c r="D47" s="81"/>
    </row>
    <row r="48" spans="1:5" x14ac:dyDescent="0.25">
      <c r="B48" s="71" t="s">
        <v>128</v>
      </c>
      <c r="C48" s="71"/>
      <c r="D48" s="81"/>
    </row>
    <row r="49" spans="2:4" s="1" customFormat="1" ht="15" x14ac:dyDescent="0.25">
      <c r="B49" s="98"/>
      <c r="C49" s="98"/>
      <c r="D49" s="99"/>
    </row>
    <row r="50" spans="2:4" s="1" customFormat="1" ht="15" x14ac:dyDescent="0.25">
      <c r="B50" s="98" t="s">
        <v>129</v>
      </c>
      <c r="C50" s="98"/>
      <c r="D50" s="99"/>
    </row>
    <row r="51" spans="2:4" x14ac:dyDescent="0.25">
      <c r="B51" s="71"/>
      <c r="C51" s="71"/>
      <c r="D51" s="81"/>
    </row>
    <row r="52" spans="2:4" x14ac:dyDescent="0.25">
      <c r="B52" s="71"/>
      <c r="C52" s="71"/>
      <c r="D52" s="81"/>
    </row>
  </sheetData>
  <mergeCells count="6">
    <mergeCell ref="A1:C1"/>
    <mergeCell ref="A2:C2"/>
    <mergeCell ref="A3:C3"/>
    <mergeCell ref="A4:C4"/>
    <mergeCell ref="A5:C5"/>
    <mergeCell ref="B19:C1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2025-03-05T12:22:50Z</dcterms:modified>
</cp:coreProperties>
</file>